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sabel.miranda\OneDrive - Instituto Federal de Minas Gerais\DAP - OneDrive\CONTRATOS -CONVÊNIOS\01-02 CRONOGRAMA CONTRATOS\"/>
    </mc:Choice>
  </mc:AlternateContent>
  <bookViews>
    <workbookView xWindow="0" yWindow="0" windowWidth="28800" windowHeight="1221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S14" i="3" l="1"/>
  <c r="S13" i="3"/>
  <c r="O14" i="3"/>
  <c r="R14" i="3"/>
  <c r="R13" i="3"/>
  <c r="J13" i="3"/>
  <c r="L18" i="3"/>
  <c r="L16" i="3"/>
  <c r="T16" i="3" l="1"/>
  <c r="J12" i="3"/>
  <c r="L14" i="3"/>
  <c r="K13" i="3"/>
  <c r="K12" i="3"/>
  <c r="R9" i="3" l="1"/>
  <c r="S9" i="3" s="1"/>
  <c r="T9" i="3" s="1"/>
  <c r="N14" i="3"/>
  <c r="O9" i="3"/>
  <c r="G9" i="3"/>
  <c r="N9" i="3"/>
  <c r="P9" i="3" s="1"/>
  <c r="M9" i="3"/>
  <c r="F19" i="4"/>
  <c r="B17" i="4"/>
  <c r="G19" i="4"/>
  <c r="G20" i="4" s="1"/>
  <c r="S12" i="3" l="1"/>
  <c r="J9" i="3" l="1"/>
  <c r="E9" i="3"/>
  <c r="F14" i="4" l="1"/>
  <c r="G14" i="4" s="1"/>
  <c r="G15" i="4" s="1"/>
  <c r="B12" i="4"/>
  <c r="F9" i="4"/>
  <c r="B7" i="4"/>
  <c r="G9" i="4"/>
  <c r="G10" i="4" s="1"/>
  <c r="D9" i="3" l="1"/>
  <c r="F9" i="3" s="1"/>
  <c r="H9" i="3" l="1"/>
  <c r="G12" i="3"/>
  <c r="F12" i="3"/>
  <c r="C12" i="3"/>
  <c r="C13" i="3"/>
  <c r="K9" i="3" l="1"/>
  <c r="L9" i="3" s="1"/>
  <c r="G4" i="4"/>
  <c r="G5" i="4" s="1"/>
  <c r="B2" i="4" l="1"/>
  <c r="J136" i="4" l="1"/>
  <c r="E27" i="2" l="1"/>
  <c r="B6" i="3" l="1"/>
  <c r="B5" i="3"/>
  <c r="G27" i="2"/>
  <c r="F27" i="2"/>
</calcChain>
</file>

<file path=xl/sharedStrings.xml><?xml version="1.0" encoding="utf-8"?>
<sst xmlns="http://schemas.openxmlformats.org/spreadsheetml/2006/main" count="116" uniqueCount="49">
  <si>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</si>
  <si>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</si>
  <si>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</si>
  <si>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</si>
  <si>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</si>
  <si>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</si>
  <si>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</si>
  <si>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</si>
  <si>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</si>
  <si>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</si>
  <si>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</si>
  <si>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</si>
  <si>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</si>
  <si>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</si>
  <si>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</si>
  <si>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</si>
  <si>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</si>
  <si>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</si>
  <si>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</si>
  <si>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</si>
  <si>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</si>
  <si>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CONTRATO 031.2022</t>
  </si>
  <si>
    <t>23208.002290/2022-19</t>
  </si>
  <si>
    <t>20/06/2022 A 19/06/2023</t>
  </si>
  <si>
    <t>Contratação de  empresa especializada para prestar serviços de locação de mão-de-obra  Nível Superior Especializado para atendimento a pessoas com deficiência (PCD), nos termos da legislação, matriculados regularmente em cursos técnicos de nível médio e em cursos de nível superior no âmbito do IFMG CAMPUS GOVERNADOR VALADARES​​</t>
  </si>
  <si>
    <t>Novo valor Mensal</t>
  </si>
  <si>
    <t>Novo valor Anual</t>
  </si>
  <si>
    <t>Diferença Global</t>
  </si>
  <si>
    <t>Valor do Termo</t>
  </si>
  <si>
    <t>Diferença</t>
  </si>
  <si>
    <t>ADITIVO 01/2023 - PRORROGAÇÃO</t>
  </si>
  <si>
    <t>20/06/2023 A 19/06/2024</t>
  </si>
  <si>
    <t>ADITIVO.001.2023-PRORROGAÇÃO</t>
  </si>
  <si>
    <t>Prorrogação de Prazo</t>
  </si>
  <si>
    <t>23212.000593/2023-19</t>
  </si>
  <si>
    <t>APOSTILAMENTO.001.2023-REPACTUAÇÃO</t>
  </si>
  <si>
    <t>Repactuação</t>
  </si>
  <si>
    <t>23212.000645/2023-57</t>
  </si>
  <si>
    <t>01/01/2023 A 31/12/2023</t>
  </si>
  <si>
    <t>APOSTILAMENTO 01/2023 - REPACTUAÇÃO</t>
  </si>
  <si>
    <t>2º</t>
  </si>
  <si>
    <t>Meses</t>
  </si>
  <si>
    <t>ADITIVO.002.2024-PRORROGAÇÃO</t>
  </si>
  <si>
    <t>20/06/2024 A 19/06/2025</t>
  </si>
  <si>
    <t>23212.000609/2024-74</t>
  </si>
  <si>
    <t>ADITIVO 02/20234- PRORROGAÇÃO</t>
  </si>
  <si>
    <t>3º</t>
  </si>
  <si>
    <t>APOSTILAMENTO 02/2024 - REPACTUAÇÃO</t>
  </si>
  <si>
    <t>01/01/2024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</si>
</sst>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8" fontId="9" fillId="0" borderId="1" xfId="0" applyNumberFormat="1" applyFont="1" applyBorder="1"/>
    <xf numFmtId="8" fontId="0" fillId="0" borderId="1" xfId="1" applyNumberFormat="1" applyFont="1" applyBorder="1"/>
    <xf numFmtId="8" fontId="0" fillId="0" borderId="1" xfId="1" applyNumberFormat="1" applyFont="1" applyFill="1" applyBorder="1"/>
    <xf numFmtId="8" fontId="0" fillId="0" borderId="0" xfId="0" applyNumberFormat="1" applyFill="1" applyBorder="1"/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0" borderId="1" xfId="1" applyNumberFormat="1" applyFont="1" applyBorder="1"/>
    <xf numFmtId="44" fontId="0" fillId="0" borderId="0" xfId="0" applyNumberFormat="1" applyBorder="1" applyAlignment="1"/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4" fontId="0" fillId="0" borderId="1" xfId="0" applyNumberFormat="1" applyFont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8" fontId="0" fillId="0" borderId="0" xfId="1" applyNumberFormat="1" applyFont="1" applyFill="1" applyBorder="1"/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8" fontId="0" fillId="0" borderId="0" xfId="0" applyNumberFormat="1" applyBorder="1"/>
    <xf numFmtId="14" fontId="0" fillId="0" borderId="0" xfId="0" applyNumberFormat="1" applyFill="1" applyBorder="1"/>
    <xf numFmtId="167" fontId="0" fillId="0" borderId="1" xfId="3" applyNumberFormat="1" applyFont="1" applyBorder="1"/>
    <xf numFmtId="44" fontId="9" fillId="0" borderId="2" xfId="1" applyFont="1" applyBorder="1" applyAlignment="1">
      <alignment horizontal="center" vertical="center" wrapText="1"/>
    </xf>
    <xf numFmtId="167" fontId="0" fillId="0" borderId="0" xfId="3" applyNumberFormat="1" applyFont="1" applyBorder="1"/>
    <xf numFmtId="164" fontId="0" fillId="0" borderId="2" xfId="0" applyNumberFormat="1" applyBorder="1"/>
    <xf numFmtId="8" fontId="0" fillId="0" borderId="5" xfId="1" applyNumberFormat="1" applyFont="1" applyBorder="1"/>
    <xf numFmtId="0" fontId="10" fillId="4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64" fontId="0" fillId="0" borderId="0" xfId="0" applyNumberFormat="1" applyFill="1" applyBorder="1"/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1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showGridLines="0" workbookViewId="0">
      <selection activeCell="E12" sqref="E12"/>
    </sheetView>
  </sheetViews>
  <sheetFormatPr defaultRowHeight="15" x14ac:dyDescent="0.25"/>
  <cols>
    <col min="1" max="1" width="3.85546875" style="1" customWidth="1"/>
    <col min="2" max="2" width="39.4257812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21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23</v>
      </c>
      <c r="E4" s="19">
        <v>54584.52</v>
      </c>
      <c r="F4" s="20"/>
      <c r="G4" s="21"/>
      <c r="H4" s="23" t="s">
        <v>22</v>
      </c>
      <c r="I4" s="5"/>
    </row>
    <row r="5" spans="2:10" x14ac:dyDescent="0.25">
      <c r="B5" s="22" t="s">
        <v>32</v>
      </c>
      <c r="C5" s="17" t="s">
        <v>33</v>
      </c>
      <c r="D5" s="23" t="s">
        <v>31</v>
      </c>
      <c r="E5" s="19">
        <v>54584.52</v>
      </c>
      <c r="F5" s="20"/>
      <c r="G5" s="21"/>
      <c r="H5" s="23" t="s">
        <v>34</v>
      </c>
      <c r="I5" s="5"/>
    </row>
    <row r="6" spans="2:10" x14ac:dyDescent="0.25">
      <c r="B6" s="22" t="s">
        <v>35</v>
      </c>
      <c r="C6" s="19" t="s">
        <v>36</v>
      </c>
      <c r="D6" s="23" t="s">
        <v>38</v>
      </c>
      <c r="E6" s="19">
        <v>56059.77</v>
      </c>
      <c r="F6" s="20"/>
      <c r="G6" s="21"/>
      <c r="H6" s="23" t="s">
        <v>37</v>
      </c>
      <c r="I6" s="5"/>
    </row>
    <row r="7" spans="2:10" x14ac:dyDescent="0.25">
      <c r="B7" s="22" t="s">
        <v>42</v>
      </c>
      <c r="C7" s="17" t="s">
        <v>33</v>
      </c>
      <c r="D7" s="23" t="s">
        <v>43</v>
      </c>
      <c r="E7" s="19">
        <v>56059.77</v>
      </c>
      <c r="F7" s="20"/>
      <c r="G7" s="21"/>
      <c r="H7" s="23" t="s">
        <v>44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46"/>
      <c r="C10" s="17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23"/>
      <c r="E14" s="19"/>
      <c r="F14" s="20"/>
      <c r="G14" s="21"/>
      <c r="H14" s="23"/>
      <c r="I14" s="5"/>
    </row>
    <row r="15" spans="2:10" x14ac:dyDescent="0.25">
      <c r="B15" s="22"/>
      <c r="C15" s="19"/>
      <c r="D15" s="23"/>
      <c r="E15" s="19"/>
      <c r="F15" s="20"/>
      <c r="G15" s="21"/>
      <c r="H15" s="24"/>
      <c r="I15" s="5"/>
    </row>
    <row r="16" spans="2:10" x14ac:dyDescent="0.25">
      <c r="B16" s="22"/>
      <c r="C16" s="19"/>
      <c r="D16" s="23"/>
      <c r="E16" s="19"/>
      <c r="F16" s="20"/>
      <c r="G16" s="21"/>
      <c r="H16" s="23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16"/>
      <c r="C26" s="17"/>
      <c r="D26" s="18"/>
      <c r="E26" s="19"/>
      <c r="F26" s="20"/>
      <c r="G26" s="21"/>
      <c r="H26" s="18"/>
      <c r="I26" s="5"/>
      <c r="J26" s="6"/>
    </row>
    <row r="27" spans="2:10" x14ac:dyDescent="0.25">
      <c r="B27" s="83" t="s">
        <v>8</v>
      </c>
      <c r="C27" s="84"/>
      <c r="D27" s="85"/>
      <c r="E27" s="26">
        <f>SUM(E4:E26)</f>
        <v>221288.58</v>
      </c>
      <c r="F27" s="27">
        <f>SUM(F4:F26)</f>
        <v>0</v>
      </c>
      <c r="G27" s="28">
        <f>SUM(G4:G26)</f>
        <v>0</v>
      </c>
      <c r="H27" s="25"/>
      <c r="I27" s="7"/>
    </row>
    <row r="28" spans="2:10" x14ac:dyDescent="0.25">
      <c r="C28" s="8"/>
      <c r="E28" s="8"/>
      <c r="F28" s="9"/>
      <c r="G28" s="10"/>
    </row>
    <row r="29" spans="2:10" x14ac:dyDescent="0.25">
      <c r="E29" s="8"/>
      <c r="F29" s="15"/>
    </row>
    <row r="30" spans="2:10" x14ac:dyDescent="0.25">
      <c r="E30" s="14"/>
      <c r="F30" s="15"/>
      <c r="I30" s="11"/>
    </row>
    <row r="31" spans="2:10" x14ac:dyDescent="0.25">
      <c r="E31" s="13"/>
      <c r="F31" s="15"/>
    </row>
    <row r="32" spans="2:10" x14ac:dyDescent="0.25">
      <c r="E32" s="12"/>
      <c r="F32" s="15"/>
    </row>
    <row r="33" spans="6:6" x14ac:dyDescent="0.25">
      <c r="F33" s="15"/>
    </row>
  </sheetData>
  <mergeCells count="2">
    <mergeCell ref="I3:J3"/>
    <mergeCell ref="B27:D27"/>
  </mergeCells>
  <conditionalFormatting sqref="C18:C20 C28:C1048576 C3:C4 C6 C8:C16">
    <cfRule type="containsText" dxfId="13" priority="13" operator="containsText" text="acréscimo">
      <formula>NOT(ISERROR(SEARCH("acréscimo",C3)))</formula>
    </cfRule>
    <cfRule type="containsText" dxfId="12" priority="14" operator="containsText" text="supressão">
      <formula>NOT(ISERROR(SEARCH("supressão",C3)))</formula>
    </cfRule>
  </conditionalFormatting>
  <conditionalFormatting sqref="C17">
    <cfRule type="containsText" dxfId="11" priority="11" operator="containsText" text="acréscimo">
      <formula>NOT(ISERROR(SEARCH("acréscimo",C17)))</formula>
    </cfRule>
    <cfRule type="containsText" dxfId="10" priority="12" operator="containsText" text="supressão">
      <formula>NOT(ISERROR(SEARCH("supressão",C17)))</formula>
    </cfRule>
  </conditionalFormatting>
  <conditionalFormatting sqref="C21">
    <cfRule type="containsText" dxfId="9" priority="9" operator="containsText" text="acréscimo">
      <formula>NOT(ISERROR(SEARCH("acréscimo",C21)))</formula>
    </cfRule>
    <cfRule type="containsText" dxfId="8" priority="10" operator="containsText" text="supressão">
      <formula>NOT(ISERROR(SEARCH("supressão",C21)))</formula>
    </cfRule>
  </conditionalFormatting>
  <conditionalFormatting sqref="C22">
    <cfRule type="containsText" dxfId="7" priority="7" operator="containsText" text="acréscimo">
      <formula>NOT(ISERROR(SEARCH("acréscimo",C22)))</formula>
    </cfRule>
    <cfRule type="containsText" dxfId="6" priority="8" operator="containsText" text="supressão">
      <formula>NOT(ISERROR(SEARCH("supressão",C22)))</formula>
    </cfRule>
  </conditionalFormatting>
  <conditionalFormatting sqref="C23:C26">
    <cfRule type="containsText" dxfId="5" priority="5" operator="containsText" text="acréscimo">
      <formula>NOT(ISERROR(SEARCH("acréscimo",C23)))</formula>
    </cfRule>
    <cfRule type="containsText" dxfId="4" priority="6" operator="containsText" text="supressão">
      <formula>NOT(ISERROR(SEARCH("supressão",C23)))</formula>
    </cfRule>
  </conditionalFormatting>
  <conditionalFormatting sqref="C5">
    <cfRule type="containsText" dxfId="3" priority="3" operator="containsText" text="acréscimo">
      <formula>NOT(ISERROR(SEARCH("acréscimo",C5)))</formula>
    </cfRule>
    <cfRule type="containsText" dxfId="2" priority="4" operator="containsText" text="supressão">
      <formula>NOT(ISERROR(SEARCH("supressão",C5)))</formula>
    </cfRule>
  </conditionalFormatting>
  <conditionalFormatting sqref="C7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6"/>
  <sheetViews>
    <sheetView showGridLines="0" topLeftCell="A13" zoomScale="110" zoomScaleNormal="110" workbookViewId="0">
      <selection activeCell="B20" sqref="B20:F20"/>
    </sheetView>
  </sheetViews>
  <sheetFormatPr defaultRowHeight="15" x14ac:dyDescent="0.25"/>
  <cols>
    <col min="1" max="1" width="2.42578125" customWidth="1"/>
    <col min="3" max="3" width="57.28515625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4" customWidth="1"/>
    <col min="9" max="10" width="22.140625" bestFit="1" customWidth="1"/>
  </cols>
  <sheetData>
    <row r="2" spans="2:8" x14ac:dyDescent="0.25">
      <c r="B2" s="86" t="str">
        <f>'Resumo do Contrato'!B3</f>
        <v>CONTRATO 031.2022</v>
      </c>
      <c r="C2" s="86"/>
      <c r="D2" s="86"/>
      <c r="E2" s="86"/>
      <c r="F2" s="86"/>
      <c r="G2" s="86"/>
    </row>
    <row r="3" spans="2:8" x14ac:dyDescent="0.25">
      <c r="B3" s="45" t="s">
        <v>10</v>
      </c>
      <c r="C3" s="45" t="s">
        <v>20</v>
      </c>
      <c r="D3" s="45" t="s">
        <v>12</v>
      </c>
      <c r="E3" s="45" t="s">
        <v>13</v>
      </c>
      <c r="F3" s="45" t="s">
        <v>14</v>
      </c>
      <c r="G3" s="45" t="s">
        <v>15</v>
      </c>
    </row>
    <row r="4" spans="2:8" s="68" customFormat="1" ht="90" x14ac:dyDescent="0.25">
      <c r="B4" s="63">
        <v>1</v>
      </c>
      <c r="C4" s="64" t="s">
        <v>24</v>
      </c>
      <c r="D4" s="65" t="s">
        <v>16</v>
      </c>
      <c r="E4" s="65">
        <v>1</v>
      </c>
      <c r="F4" s="66">
        <v>54584.52</v>
      </c>
      <c r="G4" s="66">
        <f>E4*F4</f>
        <v>54584.52</v>
      </c>
      <c r="H4" s="67"/>
    </row>
    <row r="5" spans="2:8" x14ac:dyDescent="0.25">
      <c r="B5" s="87" t="s">
        <v>11</v>
      </c>
      <c r="C5" s="87"/>
      <c r="D5" s="87"/>
      <c r="E5" s="87"/>
      <c r="F5" s="87"/>
      <c r="G5" s="49">
        <f>SUM(G4:G4)</f>
        <v>54584.52</v>
      </c>
    </row>
    <row r="6" spans="2:8" x14ac:dyDescent="0.25">
      <c r="G6" s="44"/>
    </row>
    <row r="7" spans="2:8" x14ac:dyDescent="0.25">
      <c r="B7" s="86" t="str">
        <f>'Resumo do Contrato'!B5</f>
        <v>ADITIVO.001.2023-PRORROGAÇÃO</v>
      </c>
      <c r="C7" s="86"/>
      <c r="D7" s="86"/>
      <c r="E7" s="86"/>
      <c r="F7" s="86"/>
      <c r="G7" s="86"/>
      <c r="H7"/>
    </row>
    <row r="8" spans="2:8" x14ac:dyDescent="0.25">
      <c r="B8" s="53" t="s">
        <v>10</v>
      </c>
      <c r="C8" s="53" t="s">
        <v>20</v>
      </c>
      <c r="D8" s="53" t="s">
        <v>12</v>
      </c>
      <c r="E8" s="53" t="s">
        <v>13</v>
      </c>
      <c r="F8" s="53" t="s">
        <v>14</v>
      </c>
      <c r="G8" s="53" t="s">
        <v>15</v>
      </c>
      <c r="H8"/>
    </row>
    <row r="9" spans="2:8" ht="90" x14ac:dyDescent="0.25">
      <c r="B9" s="63">
        <v>1</v>
      </c>
      <c r="C9" s="64" t="s">
        <v>24</v>
      </c>
      <c r="D9" s="65" t="s">
        <v>16</v>
      </c>
      <c r="E9" s="65">
        <v>1</v>
      </c>
      <c r="F9" s="69">
        <f>'Resumo do Contrato'!E5</f>
        <v>54584.52</v>
      </c>
      <c r="G9" s="66">
        <f>E9*F9</f>
        <v>54584.52</v>
      </c>
    </row>
    <row r="10" spans="2:8" x14ac:dyDescent="0.25">
      <c r="B10" s="87" t="s">
        <v>11</v>
      </c>
      <c r="C10" s="87"/>
      <c r="D10" s="87"/>
      <c r="E10" s="87"/>
      <c r="F10" s="87"/>
      <c r="G10" s="49">
        <f>SUM(G9:G9)</f>
        <v>54584.52</v>
      </c>
    </row>
    <row r="11" spans="2:8" x14ac:dyDescent="0.25">
      <c r="G11" s="44"/>
    </row>
    <row r="12" spans="2:8" x14ac:dyDescent="0.25">
      <c r="B12" s="86" t="str">
        <f>'Resumo do Contrato'!B6</f>
        <v>APOSTILAMENTO.001.2023-REPACTUAÇÃO</v>
      </c>
      <c r="C12" s="86"/>
      <c r="D12" s="86"/>
      <c r="E12" s="86"/>
      <c r="F12" s="86"/>
      <c r="G12" s="86"/>
    </row>
    <row r="13" spans="2:8" x14ac:dyDescent="0.25">
      <c r="B13" s="53" t="s">
        <v>10</v>
      </c>
      <c r="C13" s="53" t="s">
        <v>20</v>
      </c>
      <c r="D13" s="53" t="s">
        <v>12</v>
      </c>
      <c r="E13" s="53" t="s">
        <v>13</v>
      </c>
      <c r="F13" s="53" t="s">
        <v>14</v>
      </c>
      <c r="G13" s="53" t="s">
        <v>15</v>
      </c>
    </row>
    <row r="14" spans="2:8" ht="90" x14ac:dyDescent="0.25">
      <c r="B14" s="63">
        <v>1</v>
      </c>
      <c r="C14" s="64" t="s">
        <v>24</v>
      </c>
      <c r="D14" s="65" t="s">
        <v>16</v>
      </c>
      <c r="E14" s="65">
        <v>1</v>
      </c>
      <c r="F14" s="69">
        <f>'Resumo do Contrato'!E6</f>
        <v>56059.77</v>
      </c>
      <c r="G14" s="66">
        <f>E14*F14</f>
        <v>56059.77</v>
      </c>
    </row>
    <row r="15" spans="2:8" x14ac:dyDescent="0.25">
      <c r="B15" s="87" t="s">
        <v>11</v>
      </c>
      <c r="C15" s="87"/>
      <c r="D15" s="87"/>
      <c r="E15" s="87"/>
      <c r="F15" s="87"/>
      <c r="G15" s="49">
        <f>SUM(G14:G14)</f>
        <v>56059.77</v>
      </c>
    </row>
    <row r="17" spans="2:7" x14ac:dyDescent="0.25">
      <c r="B17" s="86" t="str">
        <f>'Resumo do Contrato'!B7</f>
        <v>ADITIVO.002.2024-PRORROGAÇÃO</v>
      </c>
      <c r="C17" s="86"/>
      <c r="D17" s="86"/>
      <c r="E17" s="86"/>
      <c r="F17" s="86"/>
      <c r="G17" s="86"/>
    </row>
    <row r="18" spans="2:7" x14ac:dyDescent="0.25">
      <c r="B18" s="72" t="s">
        <v>10</v>
      </c>
      <c r="C18" s="72" t="s">
        <v>20</v>
      </c>
      <c r="D18" s="72" t="s">
        <v>12</v>
      </c>
      <c r="E18" s="72" t="s">
        <v>13</v>
      </c>
      <c r="F18" s="72" t="s">
        <v>14</v>
      </c>
      <c r="G18" s="72" t="s">
        <v>15</v>
      </c>
    </row>
    <row r="19" spans="2:7" ht="90" x14ac:dyDescent="0.25">
      <c r="B19" s="63">
        <v>1</v>
      </c>
      <c r="C19" s="64" t="s">
        <v>24</v>
      </c>
      <c r="D19" s="65" t="s">
        <v>16</v>
      </c>
      <c r="E19" s="65">
        <v>1</v>
      </c>
      <c r="F19" s="69">
        <f>'Resumo do Contrato'!E7</f>
        <v>56059.77</v>
      </c>
      <c r="G19" s="66">
        <f>E19*F19</f>
        <v>56059.77</v>
      </c>
    </row>
    <row r="20" spans="2:7" x14ac:dyDescent="0.25">
      <c r="B20" s="87" t="s">
        <v>11</v>
      </c>
      <c r="C20" s="87"/>
      <c r="D20" s="87"/>
      <c r="E20" s="87"/>
      <c r="F20" s="87"/>
      <c r="G20" s="49">
        <f>SUM(G19:G19)</f>
        <v>56059.77</v>
      </c>
    </row>
    <row r="136" spans="10:10" x14ac:dyDescent="0.25">
      <c r="J136" s="44">
        <f>SUM(J105:J135)</f>
        <v>0</v>
      </c>
    </row>
  </sheetData>
  <mergeCells count="8">
    <mergeCell ref="B17:G17"/>
    <mergeCell ref="B20:F20"/>
    <mergeCell ref="B15:F1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showGridLines="0" tabSelected="1" zoomScale="85" zoomScaleNormal="85" workbookViewId="0">
      <selection activeCell="H26" sqref="H2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5" width="12.28515625" style="33" bestFit="1" customWidth="1"/>
    <col min="6" max="7" width="14.42578125" style="33" bestFit="1" customWidth="1"/>
    <col min="8" max="8" width="12.85546875" style="33" bestFit="1" customWidth="1"/>
    <col min="9" max="9" width="12.28515625" style="33" bestFit="1" customWidth="1"/>
    <col min="10" max="10" width="12.7109375" style="33" bestFit="1" customWidth="1"/>
    <col min="11" max="11" width="13.42578125" style="33" bestFit="1" customWidth="1"/>
    <col min="12" max="12" width="11.85546875" style="33" bestFit="1" customWidth="1"/>
    <col min="13" max="13" width="12.28515625" style="33" bestFit="1" customWidth="1"/>
    <col min="14" max="14" width="12.7109375" style="33" bestFit="1" customWidth="1"/>
    <col min="15" max="15" width="13.42578125" style="33" bestFit="1" customWidth="1"/>
    <col min="16" max="16" width="11.85546875" style="33" bestFit="1" customWidth="1"/>
    <col min="17" max="17" width="12.28515625" style="33" bestFit="1" customWidth="1"/>
    <col min="18" max="19" width="11.85546875" style="33" bestFit="1" customWidth="1"/>
    <col min="20" max="20" width="10.85546875" style="33" bestFit="1" customWidth="1"/>
    <col min="21" max="21" width="11.5703125" style="33" bestFit="1" customWidth="1"/>
    <col min="22" max="16384" width="9.140625" style="33"/>
  </cols>
  <sheetData>
    <row r="1" spans="2:20" s="47" customFormat="1" x14ac:dyDescent="0.25"/>
    <row r="2" spans="2:20" s="47" customFormat="1" x14ac:dyDescent="0.25"/>
    <row r="3" spans="2:20" s="48" customFormat="1" x14ac:dyDescent="0.25"/>
    <row r="4" spans="2:20" s="48" customFormat="1" x14ac:dyDescent="0.25"/>
    <row r="5" spans="2:20" s="34" customFormat="1" x14ac:dyDescent="0.25">
      <c r="B5" s="86" t="str">
        <f>'Resumo do Contrato'!B3</f>
        <v>CONTRATO 031.2022</v>
      </c>
      <c r="C5" s="86"/>
      <c r="D5" s="86"/>
      <c r="E5" s="91" t="s">
        <v>30</v>
      </c>
      <c r="F5" s="91"/>
      <c r="G5" s="91"/>
      <c r="H5" s="91"/>
      <c r="I5" s="91" t="s">
        <v>39</v>
      </c>
      <c r="J5" s="91"/>
      <c r="K5" s="91"/>
      <c r="L5" s="91"/>
      <c r="M5" s="91" t="s">
        <v>45</v>
      </c>
      <c r="N5" s="91"/>
      <c r="O5" s="91"/>
      <c r="P5" s="91"/>
      <c r="Q5" s="91" t="s">
        <v>47</v>
      </c>
      <c r="R5" s="91"/>
      <c r="S5" s="91"/>
      <c r="T5" s="91"/>
    </row>
    <row r="6" spans="2:20" s="34" customFormat="1" x14ac:dyDescent="0.25">
      <c r="B6" s="89" t="str">
        <f>'Resumo do Contrato'!D4</f>
        <v>20/06/2022 A 19/06/2023</v>
      </c>
      <c r="C6" s="89"/>
      <c r="D6" s="89"/>
      <c r="E6" s="91" t="s">
        <v>31</v>
      </c>
      <c r="F6" s="91"/>
      <c r="G6" s="91"/>
      <c r="H6" s="91"/>
      <c r="I6" s="91" t="s">
        <v>38</v>
      </c>
      <c r="J6" s="91"/>
      <c r="K6" s="91"/>
      <c r="L6" s="91"/>
      <c r="M6" s="91" t="s">
        <v>43</v>
      </c>
      <c r="N6" s="91"/>
      <c r="O6" s="91"/>
      <c r="P6" s="91"/>
      <c r="Q6" s="91" t="s">
        <v>48</v>
      </c>
      <c r="R6" s="91"/>
      <c r="S6" s="91"/>
      <c r="T6" s="91"/>
    </row>
    <row r="7" spans="2:20" s="34" customFormat="1" x14ac:dyDescent="0.25">
      <c r="B7" s="86"/>
      <c r="C7" s="86"/>
      <c r="D7" s="86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2:20" s="35" customFormat="1" ht="30" x14ac:dyDescent="0.25">
      <c r="B8" s="90"/>
      <c r="C8" s="36" t="s">
        <v>5</v>
      </c>
      <c r="D8" s="36" t="s">
        <v>0</v>
      </c>
      <c r="E8" s="36" t="s">
        <v>25</v>
      </c>
      <c r="F8" s="36" t="s">
        <v>26</v>
      </c>
      <c r="G8" s="36" t="s">
        <v>27</v>
      </c>
      <c r="H8" s="55" t="s">
        <v>28</v>
      </c>
      <c r="I8" s="36" t="s">
        <v>25</v>
      </c>
      <c r="J8" s="36" t="s">
        <v>26</v>
      </c>
      <c r="K8" s="36" t="s">
        <v>27</v>
      </c>
      <c r="L8" s="55" t="s">
        <v>28</v>
      </c>
      <c r="M8" s="36" t="s">
        <v>25</v>
      </c>
      <c r="N8" s="36" t="s">
        <v>26</v>
      </c>
      <c r="O8" s="36" t="s">
        <v>27</v>
      </c>
      <c r="P8" s="55" t="s">
        <v>28</v>
      </c>
      <c r="Q8" s="36" t="s">
        <v>25</v>
      </c>
      <c r="R8" s="36" t="s">
        <v>26</v>
      </c>
      <c r="S8" s="36" t="s">
        <v>27</v>
      </c>
      <c r="T8" s="55" t="s">
        <v>28</v>
      </c>
    </row>
    <row r="9" spans="2:20" s="34" customFormat="1" x14ac:dyDescent="0.25">
      <c r="B9" s="90"/>
      <c r="C9" s="37">
        <v>4548.71</v>
      </c>
      <c r="D9" s="50">
        <f>C9*12</f>
        <v>54584.520000000004</v>
      </c>
      <c r="E9" s="56">
        <f>C9</f>
        <v>4548.71</v>
      </c>
      <c r="F9" s="50">
        <f>D9</f>
        <v>54584.520000000004</v>
      </c>
      <c r="G9" s="50">
        <f>F9-D9</f>
        <v>0</v>
      </c>
      <c r="H9" s="50">
        <f>F9</f>
        <v>54584.520000000004</v>
      </c>
      <c r="I9" s="56">
        <v>4671.6475</v>
      </c>
      <c r="J9" s="50">
        <f>I9*12</f>
        <v>56059.770000000004</v>
      </c>
      <c r="K9" s="50">
        <f>J9-H9</f>
        <v>1475.25</v>
      </c>
      <c r="L9" s="50">
        <f>K9</f>
        <v>1475.25</v>
      </c>
      <c r="M9" s="57">
        <f>I9</f>
        <v>4671.6475</v>
      </c>
      <c r="N9" s="50">
        <f>J9</f>
        <v>56059.770000000004</v>
      </c>
      <c r="O9" s="80">
        <f>N9-J9</f>
        <v>0</v>
      </c>
      <c r="P9" s="50">
        <f>N9</f>
        <v>56059.770000000004</v>
      </c>
      <c r="Q9" s="56">
        <v>4918.3513000000003</v>
      </c>
      <c r="R9" s="50">
        <f>Q9*12</f>
        <v>59020.215600000003</v>
      </c>
      <c r="S9" s="50">
        <f>R9-P9</f>
        <v>2960.4455999999991</v>
      </c>
      <c r="T9" s="50">
        <f>S9</f>
        <v>2960.4455999999991</v>
      </c>
    </row>
    <row r="10" spans="2:20" s="34" customFormat="1" x14ac:dyDescent="0.25">
      <c r="B10" s="88" t="s">
        <v>9</v>
      </c>
      <c r="C10" s="88"/>
      <c r="D10" s="38"/>
      <c r="E10" s="88" t="s">
        <v>9</v>
      </c>
      <c r="F10" s="88"/>
      <c r="G10" s="54"/>
      <c r="H10" s="58"/>
      <c r="I10" s="88" t="s">
        <v>9</v>
      </c>
      <c r="J10" s="88"/>
      <c r="K10" s="54"/>
      <c r="L10" s="58"/>
      <c r="M10" s="88" t="s">
        <v>9</v>
      </c>
      <c r="N10" s="92"/>
      <c r="O10" s="81"/>
      <c r="P10" s="58"/>
      <c r="Q10" s="88" t="s">
        <v>9</v>
      </c>
      <c r="R10" s="88"/>
      <c r="S10" s="73"/>
      <c r="T10" s="58"/>
    </row>
    <row r="11" spans="2:20" s="39" customFormat="1" ht="30" x14ac:dyDescent="0.25">
      <c r="B11" s="42" t="s">
        <v>18</v>
      </c>
      <c r="C11" s="40" t="s">
        <v>19</v>
      </c>
      <c r="D11" s="41"/>
      <c r="E11" s="42" t="s">
        <v>18</v>
      </c>
      <c r="F11" s="59" t="s">
        <v>29</v>
      </c>
      <c r="G11" s="59" t="s">
        <v>19</v>
      </c>
      <c r="H11" s="60"/>
      <c r="I11" s="42" t="s">
        <v>18</v>
      </c>
      <c r="J11" s="59" t="s">
        <v>29</v>
      </c>
      <c r="K11" s="59" t="s">
        <v>19</v>
      </c>
      <c r="L11" s="59" t="s">
        <v>41</v>
      </c>
      <c r="M11" s="42" t="s">
        <v>18</v>
      </c>
      <c r="N11" s="77" t="s">
        <v>29</v>
      </c>
      <c r="O11" s="59" t="s">
        <v>19</v>
      </c>
      <c r="P11" s="60"/>
      <c r="Q11" s="42" t="s">
        <v>18</v>
      </c>
      <c r="R11" s="59" t="s">
        <v>29</v>
      </c>
      <c r="S11" s="59" t="s">
        <v>19</v>
      </c>
      <c r="T11" s="59" t="s">
        <v>41</v>
      </c>
    </row>
    <row r="12" spans="2:20" s="34" customFormat="1" x14ac:dyDescent="0.25">
      <c r="B12" s="43" t="s">
        <v>17</v>
      </c>
      <c r="C12" s="51">
        <f>D9</f>
        <v>54584.520000000004</v>
      </c>
      <c r="E12" s="43" t="s">
        <v>40</v>
      </c>
      <c r="F12" s="61">
        <f>G12-D9</f>
        <v>0</v>
      </c>
      <c r="G12" s="51">
        <f>F9</f>
        <v>54584.520000000004</v>
      </c>
      <c r="H12" s="62"/>
      <c r="I12" s="43" t="s">
        <v>17</v>
      </c>
      <c r="J12" s="61">
        <f>(L9/12)*6</f>
        <v>737.625</v>
      </c>
      <c r="K12" s="51">
        <f>G12+J12</f>
        <v>55322.145000000004</v>
      </c>
      <c r="L12" s="76">
        <v>6</v>
      </c>
      <c r="M12" s="43" t="s">
        <v>17</v>
      </c>
      <c r="N12" s="79">
        <v>737.625</v>
      </c>
      <c r="O12" s="51">
        <v>55322.145000000004</v>
      </c>
      <c r="P12" s="78"/>
      <c r="Q12" s="43" t="s">
        <v>17</v>
      </c>
      <c r="R12" s="61">
        <v>0</v>
      </c>
      <c r="S12" s="51">
        <f>O12+R12</f>
        <v>55322.145000000004</v>
      </c>
      <c r="T12" s="76">
        <v>0</v>
      </c>
    </row>
    <row r="13" spans="2:20" x14ac:dyDescent="0.25">
      <c r="C13" s="52">
        <f>SUM(C12:C12)</f>
        <v>54584.520000000004</v>
      </c>
      <c r="E13" s="70"/>
      <c r="F13" s="62"/>
      <c r="G13" s="71"/>
      <c r="I13" s="43" t="s">
        <v>40</v>
      </c>
      <c r="J13" s="61">
        <f>(L9/12)*6</f>
        <v>737.625</v>
      </c>
      <c r="K13" s="51">
        <f>G12+J13</f>
        <v>55322.145000000004</v>
      </c>
      <c r="L13" s="76">
        <v>6</v>
      </c>
      <c r="M13" s="43" t="s">
        <v>40</v>
      </c>
      <c r="N13" s="79">
        <v>737.625</v>
      </c>
      <c r="O13" s="51">
        <v>55322.145000000004</v>
      </c>
      <c r="P13" s="78"/>
      <c r="Q13" s="43" t="s">
        <v>40</v>
      </c>
      <c r="R13" s="61">
        <f>(T9/12)*6</f>
        <v>1480.2227999999996</v>
      </c>
      <c r="S13" s="51">
        <f>O13+R13</f>
        <v>56802.367800000007</v>
      </c>
      <c r="T13" s="76">
        <v>6</v>
      </c>
    </row>
    <row r="14" spans="2:20" x14ac:dyDescent="0.25">
      <c r="L14" s="74">
        <f>L9/12</f>
        <v>122.9375</v>
      </c>
      <c r="M14" s="43" t="s">
        <v>46</v>
      </c>
      <c r="N14" s="79">
        <f>(P10/12)*12</f>
        <v>0</v>
      </c>
      <c r="O14" s="51">
        <f>N9</f>
        <v>56059.770000000004</v>
      </c>
      <c r="P14" s="78"/>
      <c r="Q14" s="43" t="s">
        <v>46</v>
      </c>
      <c r="R14" s="61">
        <f>(T9/12)*6</f>
        <v>1480.2227999999996</v>
      </c>
      <c r="S14" s="51">
        <f>O14+R14</f>
        <v>57539.992800000007</v>
      </c>
      <c r="T14" s="76">
        <v>6</v>
      </c>
    </row>
    <row r="16" spans="2:20" x14ac:dyDescent="0.25">
      <c r="K16" s="75">
        <v>44927</v>
      </c>
      <c r="L16" s="33">
        <f>K17-K16</f>
        <v>169</v>
      </c>
      <c r="O16" s="75"/>
      <c r="P16" s="74"/>
      <c r="S16" s="75">
        <v>45292</v>
      </c>
      <c r="T16" s="74">
        <f>T9/12</f>
        <v>246.70379999999992</v>
      </c>
    </row>
    <row r="17" spans="6:21" x14ac:dyDescent="0.25">
      <c r="K17" s="75">
        <v>45096</v>
      </c>
      <c r="O17" s="75"/>
      <c r="S17" s="75">
        <v>45462</v>
      </c>
    </row>
    <row r="18" spans="6:21" x14ac:dyDescent="0.25">
      <c r="K18" s="75">
        <v>45291</v>
      </c>
      <c r="L18" s="33">
        <f>K18-K17</f>
        <v>195</v>
      </c>
      <c r="O18" s="75"/>
      <c r="S18" s="75">
        <v>45657</v>
      </c>
    </row>
    <row r="19" spans="6:21" x14ac:dyDescent="0.25">
      <c r="K19" s="75">
        <v>45462</v>
      </c>
      <c r="O19" s="75"/>
      <c r="S19" s="75">
        <v>45827</v>
      </c>
    </row>
    <row r="20" spans="6:21" x14ac:dyDescent="0.25">
      <c r="P20" s="52"/>
    </row>
    <row r="22" spans="6:21" x14ac:dyDescent="0.25">
      <c r="F22" s="52"/>
      <c r="L22" s="52"/>
    </row>
    <row r="23" spans="6:21" x14ac:dyDescent="0.25">
      <c r="F23" s="52"/>
      <c r="L23" s="52"/>
    </row>
    <row r="24" spans="6:21" x14ac:dyDescent="0.25">
      <c r="F24" s="52"/>
      <c r="G24" s="93"/>
      <c r="H24" s="52"/>
      <c r="L24" s="52"/>
    </row>
    <row r="25" spans="6:21" x14ac:dyDescent="0.25">
      <c r="F25" s="52"/>
    </row>
    <row r="27" spans="6:21" x14ac:dyDescent="0.25">
      <c r="F27" s="52"/>
      <c r="U27" s="52"/>
    </row>
    <row r="29" spans="6:21" x14ac:dyDescent="0.25">
      <c r="F29" s="52"/>
    </row>
    <row r="30" spans="6:21" x14ac:dyDescent="0.25">
      <c r="K30" s="52"/>
    </row>
    <row r="31" spans="6:21" x14ac:dyDescent="0.25">
      <c r="K31" s="52"/>
    </row>
    <row r="32" spans="6:21" x14ac:dyDescent="0.25">
      <c r="K32" s="52"/>
    </row>
    <row r="33" spans="11:11" x14ac:dyDescent="0.25">
      <c r="K33" s="52"/>
    </row>
    <row r="34" spans="11:11" x14ac:dyDescent="0.25">
      <c r="K34" s="52"/>
    </row>
    <row r="35" spans="11:11" x14ac:dyDescent="0.25">
      <c r="K35" s="52"/>
    </row>
  </sheetData>
  <mergeCells count="21">
    <mergeCell ref="M5:P5"/>
    <mergeCell ref="M6:P6"/>
    <mergeCell ref="M7:P7"/>
    <mergeCell ref="M10:N10"/>
    <mergeCell ref="Q5:T5"/>
    <mergeCell ref="Q6:T6"/>
    <mergeCell ref="Q7:T7"/>
    <mergeCell ref="Q10:R10"/>
    <mergeCell ref="E5:H5"/>
    <mergeCell ref="E6:H6"/>
    <mergeCell ref="E7:H7"/>
    <mergeCell ref="E10:F10"/>
    <mergeCell ref="I5:L5"/>
    <mergeCell ref="I6:L6"/>
    <mergeCell ref="I7:L7"/>
    <mergeCell ref="I10:J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2024-04-17T12:16:34Z</dcterms:modified>
</cp:coreProperties>
</file>