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4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sumo do Contrato" sheetId="1" state="visible" r:id="rId2"/>
    <sheet name="Resumo por item" sheetId="2" state="visible" r:id="rId3"/>
    <sheet name="Cronograma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<sst xmlns="http://schemas.openxmlformats.org/spreadsheetml/2006/main" count="680" uniqueCount="162">
  <si>
    <t xml:space="preserve">Planilha de Controle de Contratos</t>
  </si>
  <si>
    <t xml:space="preserve">CONTRATO 17.2018.RER.IPR</t>
  </si>
  <si>
    <t xml:space="preserve">Alteração Contratual</t>
  </si>
  <si>
    <t xml:space="preserve">Tempo</t>
  </si>
  <si>
    <t xml:space="preserve">Valor Global Anual</t>
  </si>
  <si>
    <t xml:space="preserve">Valor mensal</t>
  </si>
  <si>
    <t xml:space="preserve">Acréscimos %</t>
  </si>
  <si>
    <t xml:space="preserve">Supressões %</t>
  </si>
  <si>
    <t xml:space="preserve">SEI Nº</t>
  </si>
  <si>
    <t xml:space="preserve">Valor inicial do Contrato</t>
  </si>
  <si>
    <t xml:space="preserve">25/06/2018 a 24/06/2019</t>
  </si>
  <si>
    <t xml:space="preserve">23208.003356/2018-55</t>
  </si>
  <si>
    <t xml:space="preserve">1º Apostilamento - 18/07/2018</t>
  </si>
  <si>
    <t xml:space="preserve">Repactuação</t>
  </si>
  <si>
    <t xml:space="preserve">23717.000411/2018-91</t>
  </si>
  <si>
    <t xml:space="preserve">2º Apostilamento - 03/08/2018</t>
  </si>
  <si>
    <t xml:space="preserve">Correção do número do contrato</t>
  </si>
  <si>
    <t xml:space="preserve">23208.004248/2018-56</t>
  </si>
  <si>
    <t xml:space="preserve">3º Apostilamento - 09/01/2019</t>
  </si>
  <si>
    <t xml:space="preserve">23717.000004/2019-35</t>
  </si>
  <si>
    <t xml:space="preserve">APOSTILAMENTO 04/2019 - 03/04/2019</t>
  </si>
  <si>
    <t xml:space="preserve">23717.000148/2019-91</t>
  </si>
  <si>
    <t xml:space="preserve">ADITIVO Nº 01/2019 - 07/05/2019</t>
  </si>
  <si>
    <t xml:space="preserve">Prorrogação e Supressão</t>
  </si>
  <si>
    <t xml:space="preserve">25/06/2019 até 24/06/2020</t>
  </si>
  <si>
    <t xml:space="preserve">23717.000174/2019-10</t>
  </si>
  <si>
    <t xml:space="preserve">APOSTILAMENTO 05/2019 - 13/06/2019</t>
  </si>
  <si>
    <t xml:space="preserve">23717.000282/2019-92</t>
  </si>
  <si>
    <t xml:space="preserve">ADITIVO Nº 02/2020 - 31/03/2020</t>
  </si>
  <si>
    <t xml:space="preserve">Reequilibrio</t>
  </si>
  <si>
    <t xml:space="preserve">23717.000054/2020-56</t>
  </si>
  <si>
    <t xml:space="preserve">APOSTILAMENTO 06/2020 - 16/04/2020</t>
  </si>
  <si>
    <t xml:space="preserve">23717.000151/2020-49</t>
  </si>
  <si>
    <t xml:space="preserve">ADITIVO Nº 03/2020 - 12/05/2020</t>
  </si>
  <si>
    <t xml:space="preserve">Prorrogação</t>
  </si>
  <si>
    <t xml:space="preserve">25/06/2020 até 24/06/2021</t>
  </si>
  <si>
    <t xml:space="preserve">23717.000181/2020-55</t>
  </si>
  <si>
    <t xml:space="preserve">Apostilamento 07/2021 - 15/01/2021</t>
  </si>
  <si>
    <t xml:space="preserve">Repactuação e Retificação do Apost 06/2020</t>
  </si>
  <si>
    <t xml:space="preserve">23717.000353/2020-91</t>
  </si>
  <si>
    <t xml:space="preserve">Apostilamento 08/2021 - 05/03/2021</t>
  </si>
  <si>
    <t xml:space="preserve">23717.000074/2021-16</t>
  </si>
  <si>
    <t xml:space="preserve">Aditivo 04/2021 - 07/04/2021</t>
  </si>
  <si>
    <t xml:space="preserve">25/06/2021 até 24/06/2022</t>
  </si>
  <si>
    <t xml:space="preserve">23717.000086/2021-32</t>
  </si>
  <si>
    <t xml:space="preserve">Apostilamento 09/2021 – 03/05/2021</t>
  </si>
  <si>
    <t xml:space="preserve">Correção do número do Apostilamento</t>
  </si>
  <si>
    <t xml:space="preserve">23717.001465/2021-90 </t>
  </si>
  <si>
    <t xml:space="preserve">Apostilamento 10/2021 -</t>
  </si>
  <si>
    <t xml:space="preserve">23717.000239/2021-41 </t>
  </si>
  <si>
    <t xml:space="preserve">Valor total do Contrato </t>
  </si>
  <si>
    <t xml:space="preserve">ITEM</t>
  </si>
  <si>
    <t xml:space="preserve">DESCRIÇÃO DO SERVIÇO</t>
  </si>
  <si>
    <t xml:space="preserve">QUANT. DE POSTOS</t>
  </si>
  <si>
    <t xml:space="preserve">VALOR UNITÁRIO MENSAL</t>
  </si>
  <si>
    <t xml:space="preserve">VALOR GLOBAL MENSAL</t>
  </si>
  <si>
    <t xml:space="preserve">VALOR GLOBAL ANUAL</t>
  </si>
  <si>
    <t xml:space="preserve">Limpeza I - 30 h</t>
  </si>
  <si>
    <t xml:space="preserve">Limpeza II - 30 h</t>
  </si>
  <si>
    <t xml:space="preserve">Portaria - 30 h</t>
  </si>
  <si>
    <t xml:space="preserve">Zeladoria - 40 h</t>
  </si>
  <si>
    <t xml:space="preserve">Vigia Diurno - 12x36 h</t>
  </si>
  <si>
    <t xml:space="preserve">Vigia Noturno - 12x36 h</t>
  </si>
  <si>
    <t xml:space="preserve">Motorista - Categoria D - 40 h</t>
  </si>
  <si>
    <t xml:space="preserve">HE e AN p/ Motorista</t>
  </si>
  <si>
    <t xml:space="preserve"> Diárias p/ Motorista</t>
  </si>
  <si>
    <t xml:space="preserve">Total dos serviços:</t>
  </si>
  <si>
    <t xml:space="preserve">1º Apostilamento - Repactuação - Vigência a partir de 25/06/2018</t>
  </si>
  <si>
    <t xml:space="preserve">3º Apostilamento - Repactuação - Vigência a partir de 25/06/2018</t>
  </si>
  <si>
    <t xml:space="preserve">4º Apostilamento - Repactuação - Vigência a partir de 25/06/2018</t>
  </si>
  <si>
    <t xml:space="preserve">Horas extras e Adicional Noturno para Motorista</t>
  </si>
  <si>
    <t xml:space="preserve">Diárias para Motorista</t>
  </si>
  <si>
    <t xml:space="preserve">ADITIVO Nº 01/2019 - Prorrogação e Supressão - Vigência a partir de 25/06/2019</t>
  </si>
  <si>
    <t xml:space="preserve">Apostilamento 05/2019 - Repactuação - Vigência a partir de 01/01/2019</t>
  </si>
  <si>
    <t xml:space="preserve">ADITIVO Nº 02/2020 - Reequilíbrio - Vigência a partir de 01/01/2020</t>
  </si>
  <si>
    <t xml:space="preserve">Apostilamento 06/2020 - Repactuação - Vigência a partir de 01/01/2020</t>
  </si>
  <si>
    <t xml:space="preserve">1º Período - Vigência de 01/01/2020 a 31/01/2020</t>
  </si>
  <si>
    <t xml:space="preserve">2º Período - Vigência a partir de 01/02/2020</t>
  </si>
  <si>
    <t xml:space="preserve">Apostilamento 07/2021</t>
  </si>
  <si>
    <t xml:space="preserve">VALOR UNITÁRIO MENSAL (R$)</t>
  </si>
  <si>
    <t xml:space="preserve">VALOR GLOBAL MENSAL (R$)</t>
  </si>
  <si>
    <t xml:space="preserve">VALOR GLOBAL ANUAL (R$)</t>
  </si>
  <si>
    <t xml:space="preserve">Retificação do Apost 06/2020</t>
  </si>
  <si>
    <t xml:space="preserve">Repactuação serviço de Condução de Veículos</t>
  </si>
  <si>
    <t xml:space="preserve">Total</t>
  </si>
  <si>
    <t xml:space="preserve">3º Período - Redução das Contribuições Sociais – período: 01/04/2020 a 30/06/2020</t>
  </si>
  <si>
    <t xml:space="preserve">4º Período - Fim das Reduções das Contribuições Sociais previstas no 3º Período - Vigência a partir de 01/07/2020</t>
  </si>
  <si>
    <t xml:space="preserve">Apostilamento 08/2021 - Repactuação - Vigência a partir de 01/01/2021</t>
  </si>
  <si>
    <t xml:space="preserve">Dados  ComprasNet Contratos</t>
  </si>
  <si>
    <t xml:space="preserve">Valor unitário</t>
  </si>
  <si>
    <t xml:space="preserve">Apostilamento 10/2021 – Repactuação - Vigência a partir de 01/01/2021</t>
  </si>
  <si>
    <t xml:space="preserve">1º Apostilamento - Repactuação</t>
  </si>
  <si>
    <t xml:space="preserve">Valor Acumulado</t>
  </si>
  <si>
    <t xml:space="preserve">3º Apostilamento - Repactuação </t>
  </si>
  <si>
    <t xml:space="preserve">4º Apostilamento - Repactuação </t>
  </si>
  <si>
    <t xml:space="preserve">ADITIVO Nº 01/2019 - Prorrogação e Supressão </t>
  </si>
  <si>
    <t xml:space="preserve">Apostilamento 05/2019 - Repactuação </t>
  </si>
  <si>
    <t xml:space="preserve">ADITIVO Nº 02/2020 - Reequilíbrio </t>
  </si>
  <si>
    <t xml:space="preserve">ADITIVO Nº 03/2020 - Prorrogação</t>
  </si>
  <si>
    <r>
      <rPr>
        <b val="true"/>
        <sz val="11"/>
        <color rgb="FF000000"/>
        <rFont val="Calibri"/>
        <family val="2"/>
        <charset val="1"/>
      </rPr>
      <t xml:space="preserve">Apostilamento 07/2021 - Repactuação e Retificação do Apost 06/2020 </t>
    </r>
    <r>
      <rPr>
        <b val="true"/>
        <sz val="11"/>
        <color rgb="FF808080"/>
        <rFont val="Calibri"/>
        <family val="2"/>
        <charset val="1"/>
      </rPr>
      <t xml:space="preserve">(obs: o apost 06/2020 está lançado em conjunto com o apost 07/2021)</t>
    </r>
  </si>
  <si>
    <t xml:space="preserve">8º Apostilamento - Repactuação</t>
  </si>
  <si>
    <t xml:space="preserve">Aditivo 04/2021 - Prorrogação</t>
  </si>
  <si>
    <t xml:space="preserve">10ª Apostilamento - Repactuação </t>
  </si>
  <si>
    <t xml:space="preserve"> Vigência a partir de 25/06/2018</t>
  </si>
  <si>
    <t xml:space="preserve">Vigência a partir de 25/06/2018</t>
  </si>
  <si>
    <t xml:space="preserve">Vigência a partir de 01/01/2019</t>
  </si>
  <si>
    <t xml:space="preserve">Vigência a partir de 25/06/2019</t>
  </si>
  <si>
    <t xml:space="preserve">Vigência a partir de 01/01/2020</t>
  </si>
  <si>
    <t xml:space="preserve">Vigência 25/06/2020 até 24/06/2021</t>
  </si>
  <si>
    <t xml:space="preserve"> Vigência a partir de 01/01/2021</t>
  </si>
  <si>
    <t xml:space="preserve"> Vigência a partir de 25/06/2021</t>
  </si>
  <si>
    <t xml:space="preserve"> Vigência a partir de 01/01/2021 até 24/06/2021</t>
  </si>
  <si>
    <t xml:space="preserve">1º Período - Vigência de 01/01/2019 a 24/06/2019</t>
  </si>
  <si>
    <t xml:space="preserve">2º Período - Vigência a partir de 25/06/2019</t>
  </si>
  <si>
    <t xml:space="preserve">2º Período - Vigência de 01/02/2020 a 31/03/2020</t>
  </si>
  <si>
    <t xml:space="preserve">3Aº Período - Vigência de  01/04/2020 a 30/06/2020</t>
  </si>
  <si>
    <t xml:space="preserve">3Bº Período - Vigência de 25/06/2020 a 30/06/2020</t>
  </si>
  <si>
    <t xml:space="preserve">4º Período - Vigência a partir de 01/07/2020</t>
  </si>
  <si>
    <t xml:space="preserve">Valor Mensal</t>
  </si>
  <si>
    <t xml:space="preserve">Valor Anual</t>
  </si>
  <si>
    <t xml:space="preserve">novo valor mensal</t>
  </si>
  <si>
    <t xml:space="preserve">novo valor anual</t>
  </si>
  <si>
    <t xml:space="preserve">Diferença Mensal</t>
  </si>
  <si>
    <t xml:space="preserve">Valor do Termo</t>
  </si>
  <si>
    <t xml:space="preserve">Valor do 1º Período</t>
  </si>
  <si>
    <t xml:space="preserve">Valor do 2º Período</t>
  </si>
  <si>
    <t xml:space="preserve">Valor do Período</t>
  </si>
  <si>
    <t xml:space="preserve">Cronograma das parcelas</t>
  </si>
  <si>
    <t xml:space="preserve">Parcela nº</t>
  </si>
  <si>
    <t xml:space="preserve">Valor Parcela</t>
  </si>
  <si>
    <t xml:space="preserve">Diferença</t>
  </si>
  <si>
    <t xml:space="preserve">25/06 a 24/07</t>
  </si>
  <si>
    <t xml:space="preserve">1º</t>
  </si>
  <si>
    <t xml:space="preserve">2º</t>
  </si>
  <si>
    <t xml:space="preserve">3ª</t>
  </si>
  <si>
    <t xml:space="preserve">15º</t>
  </si>
  <si>
    <t xml:space="preserve">15ª</t>
  </si>
  <si>
    <t xml:space="preserve">25/07 a 24/08</t>
  </si>
  <si>
    <t xml:space="preserve">4ª</t>
  </si>
  <si>
    <t xml:space="preserve">25/08 a 24/09</t>
  </si>
  <si>
    <t xml:space="preserve">5ª</t>
  </si>
  <si>
    <t xml:space="preserve">25/09 a 24/10</t>
  </si>
  <si>
    <t xml:space="preserve">6ª</t>
  </si>
  <si>
    <t xml:space="preserve">25/10 a 24/11</t>
  </si>
  <si>
    <t xml:space="preserve">7ª</t>
  </si>
  <si>
    <t xml:space="preserve">25/11 a 24/12</t>
  </si>
  <si>
    <t xml:space="preserve">8ª</t>
  </si>
  <si>
    <t xml:space="preserve">25/12 a 24/01</t>
  </si>
  <si>
    <t xml:space="preserve">9ª</t>
  </si>
  <si>
    <t xml:space="preserve">25/01 a 24/02</t>
  </si>
  <si>
    <t xml:space="preserve">10ª</t>
  </si>
  <si>
    <t xml:space="preserve">25/02 a 24/03</t>
  </si>
  <si>
    <t xml:space="preserve">11ª</t>
  </si>
  <si>
    <t xml:space="preserve">25/03 a 24/04</t>
  </si>
  <si>
    <t xml:space="preserve">12ª</t>
  </si>
  <si>
    <t xml:space="preserve">25/04 a 24/05</t>
  </si>
  <si>
    <t xml:space="preserve">13ª</t>
  </si>
  <si>
    <t xml:space="preserve">25/05 a 24/06</t>
  </si>
  <si>
    <t xml:space="preserve">14ª</t>
  </si>
  <si>
    <t xml:space="preserve">ultimo dia do período calculado</t>
  </si>
  <si>
    <t xml:space="preserve">d-1 do INÍCIO do período calculado</t>
  </si>
  <si>
    <t xml:space="preserve">entende-se do período proporcional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</si>
</sst>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_-&quot;R$ &quot;* #,##0.00_-;&quot;-R$ &quot;* #,##0.00_-;_-&quot;R$ &quot;* \-??_-;_-@_-"/>
    <numFmt numFmtId="166" formatCode="d/m/yyyy"/>
    <numFmt numFmtId="167" formatCode="0%"/>
    <numFmt numFmtId="168" formatCode="0.00%"/>
    <numFmt numFmtId="169" formatCode="0.000"/>
    <numFmt numFmtId="170" formatCode="_-&quot;R$&quot;* #,##0.00_-;&quot;-R$&quot;* #,##0.00_-;_-&quot;R$&quot;* \-??_-;_-@_-"/>
    <numFmt numFmtId="171" formatCode="#,##0.00_);\(#,##0.00\)"/>
    <numFmt numFmtId="172" formatCode="#,##0.00_ ;\-#,##0.00\ "/>
    <numFmt numFmtId="173" formatCode="General"/>
    <numFmt numFmtId="174" formatCode="0"/>
    <numFmt numFmtId="175" formatCode="dd/mm/yy;@"/>
    <numFmt numFmtId="176" formatCode="d/mmm"/>
  </numFmts>
  <fonts count="2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2"/>
      <color rgb="FF0070C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26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b val="true"/>
      <sz val="11"/>
      <color rgb="FF80808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b val="true"/>
      <sz val="36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9"/>
      <color rgb="FF00B0F0"/>
      <name val="Calibri"/>
      <family val="2"/>
      <charset val="1"/>
    </font>
    <font>
      <b val="true"/>
      <sz val="9"/>
      <color rgb="FFFF0000"/>
      <name val="Calibri"/>
      <family val="2"/>
      <charset val="1"/>
    </font>
    <font>
      <sz val="16"/>
      <color rgb="FF000000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1"/>
        <bgColor rgb="FFD9D9D9"/>
      </patternFill>
    </fill>
    <fill>
      <patternFill patternType="solid">
        <fgColor rgb="FFD9D9D9"/>
        <bgColor rgb="FFC6D9F1"/>
      </patternFill>
    </fill>
    <fill>
      <patternFill patternType="solid">
        <fgColor rgb="FFFFC000"/>
        <bgColor rgb="FFFFFF00"/>
      </patternFill>
    </fill>
    <fill>
      <patternFill patternType="solid">
        <fgColor rgb="FFFF8000"/>
        <bgColor rgb="FFFF6600"/>
      </patternFill>
    </fill>
    <fill>
      <patternFill patternType="solid">
        <fgColor rgb="FF77BC65"/>
        <bgColor rgb="FF92D050"/>
      </patternFill>
    </fill>
    <fill>
      <patternFill patternType="solid">
        <fgColor rgb="FF8EB4E3"/>
        <bgColor rgb="FF729FCF"/>
      </patternFill>
    </fill>
    <fill>
      <patternFill patternType="solid">
        <fgColor rgb="FF92D050"/>
        <bgColor rgb="FF77BC65"/>
      </patternFill>
    </fill>
    <fill>
      <patternFill patternType="solid">
        <fgColor rgb="FF729FCF"/>
        <bgColor rgb="FF8EB4E3"/>
      </patternFill>
    </fill>
    <fill>
      <patternFill patternType="solid">
        <fgColor rgb="FF00B0F0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BFBFBF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993300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ck"/>
      <top style="thin"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ck"/>
      <right style="thin"/>
      <top style="thin"/>
      <bottom/>
      <diagonal/>
    </border>
    <border diagonalUp="false" diagonalDown="false">
      <left style="thick"/>
      <right/>
      <top/>
      <bottom/>
      <diagonal/>
    </border>
    <border diagonalUp="false" diagonalDown="false">
      <left style="thick"/>
      <right style="thick">
        <color rgb="FF00B0F0"/>
      </right>
      <top style="thick">
        <color rgb="FF00B0F0"/>
      </top>
      <bottom style="thick">
        <color rgb="FF00B0F0"/>
      </bottom>
      <diagonal/>
    </border>
    <border diagonalUp="false" diagonalDown="false">
      <left style="thick"/>
      <right style="thick">
        <color rgb="FFFF0000"/>
      </right>
      <top style="thick">
        <color rgb="FF00B0F0"/>
      </top>
      <bottom style="thick">
        <color rgb="FFFF000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5" fillId="2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4" borderId="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2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0" borderId="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12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8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9" borderId="7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8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11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1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6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11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7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1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1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1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5" fillId="0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2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1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1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12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8" fillId="1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9" fillId="0" borderId="1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9" fillId="13" borderId="1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14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4" fontId="20" fillId="0" borderId="1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9" fillId="14" borderId="1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4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0" fillId="12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4" fontId="19" fillId="0" borderId="1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0" fillId="15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1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0" fillId="0" borderId="1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3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0" fillId="0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justify" vertical="center" textRotation="0" wrapText="false" indent="0" shrinkToFit="false" readingOrder="1"/>
      <protection locked="true" hidden="false"/>
    </xf>
    <xf numFmtId="164" fontId="0" fillId="0" borderId="1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2" borderId="1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6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15" borderId="15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729FCF"/>
      <rgbColor rgb="FF993366"/>
      <rgbColor rgb="FFFFFFCC"/>
      <rgbColor rgb="FFCCFFFF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9D9D9"/>
      <rgbColor rgb="FFFFFF99"/>
      <rgbColor rgb="FF8EB4E3"/>
      <rgbColor rgb="FFFF99CC"/>
      <rgbColor rgb="FFCC99FF"/>
      <rgbColor rgb="FFFFCC99"/>
      <rgbColor rgb="FF3366FF"/>
      <rgbColor rgb="FF33CCCC"/>
      <rgbColor rgb="FF92D050"/>
      <rgbColor rgb="FFFFC000"/>
      <rgbColor rgb="FFFF8000"/>
      <rgbColor rgb="FFFF6600"/>
      <rgbColor rgb="FF666699"/>
      <rgbColor rgb="FF77BC6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102240</xdr:colOff>
      <xdr:row>112</xdr:row>
      <xdr:rowOff>61560</xdr:rowOff>
    </xdr:from>
    <xdr:to>
      <xdr:col>7</xdr:col>
      <xdr:colOff>973800</xdr:colOff>
      <xdr:row>123</xdr:row>
      <xdr:rowOff>190440</xdr:rowOff>
    </xdr:to>
    <xdr:sp>
      <xdr:nvSpPr>
        <xdr:cNvPr id="0" name="Line 1"/>
        <xdr:cNvSpPr/>
      </xdr:nvSpPr>
      <xdr:spPr>
        <a:xfrm>
          <a:off x="2131560" y="25559640"/>
          <a:ext cx="9584280" cy="2710440"/>
        </a:xfrm>
        <a:prstGeom prst="line">
          <a:avLst/>
        </a:prstGeom>
        <a:ln w="57240">
          <a:solidFill>
            <a:srgbClr val="4a7ebb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42480</xdr:colOff>
      <xdr:row>112</xdr:row>
      <xdr:rowOff>63720</xdr:rowOff>
    </xdr:from>
    <xdr:to>
      <xdr:col>7</xdr:col>
      <xdr:colOff>973800</xdr:colOff>
      <xdr:row>123</xdr:row>
      <xdr:rowOff>137520</xdr:rowOff>
    </xdr:to>
    <xdr:sp>
      <xdr:nvSpPr>
        <xdr:cNvPr id="1" name="Line 1"/>
        <xdr:cNvSpPr/>
      </xdr:nvSpPr>
      <xdr:spPr>
        <a:xfrm flipH="1">
          <a:off x="2071800" y="25561800"/>
          <a:ext cx="9644040" cy="2655360"/>
        </a:xfrm>
        <a:prstGeom prst="line">
          <a:avLst/>
        </a:prstGeom>
        <a:ln w="57240">
          <a:solidFill>
            <a:srgbClr val="4a7ebb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117000</xdr:colOff>
      <xdr:row>100</xdr:row>
      <xdr:rowOff>37800</xdr:rowOff>
    </xdr:from>
    <xdr:to>
      <xdr:col>7</xdr:col>
      <xdr:colOff>988560</xdr:colOff>
      <xdr:row>111</xdr:row>
      <xdr:rowOff>167040</xdr:rowOff>
    </xdr:to>
    <xdr:sp>
      <xdr:nvSpPr>
        <xdr:cNvPr id="2" name="Line 1"/>
        <xdr:cNvSpPr/>
      </xdr:nvSpPr>
      <xdr:spPr>
        <a:xfrm>
          <a:off x="2146320" y="22754880"/>
          <a:ext cx="9584280" cy="2710440"/>
        </a:xfrm>
        <a:prstGeom prst="line">
          <a:avLst/>
        </a:prstGeom>
        <a:ln w="57240">
          <a:solidFill>
            <a:srgbClr val="4a7ebb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57240</xdr:colOff>
      <xdr:row>100</xdr:row>
      <xdr:rowOff>40320</xdr:rowOff>
    </xdr:from>
    <xdr:to>
      <xdr:col>7</xdr:col>
      <xdr:colOff>988560</xdr:colOff>
      <xdr:row>111</xdr:row>
      <xdr:rowOff>114120</xdr:rowOff>
    </xdr:to>
    <xdr:sp>
      <xdr:nvSpPr>
        <xdr:cNvPr id="3" name="Line 1"/>
        <xdr:cNvSpPr/>
      </xdr:nvSpPr>
      <xdr:spPr>
        <a:xfrm flipH="1">
          <a:off x="2086560" y="22757400"/>
          <a:ext cx="9644040" cy="2655000"/>
        </a:xfrm>
        <a:prstGeom prst="line">
          <a:avLst/>
        </a:prstGeom>
        <a:ln w="57240">
          <a:solidFill>
            <a:srgbClr val="4a7ebb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79200</xdr:colOff>
      <xdr:row>102</xdr:row>
      <xdr:rowOff>360</xdr:rowOff>
    </xdr:from>
    <xdr:to>
      <xdr:col>12</xdr:col>
      <xdr:colOff>459360</xdr:colOff>
      <xdr:row>132</xdr:row>
      <xdr:rowOff>126720</xdr:rowOff>
    </xdr:to>
    <xdr:sp>
      <xdr:nvSpPr>
        <xdr:cNvPr id="4" name="CustomShape 1"/>
        <xdr:cNvSpPr/>
      </xdr:nvSpPr>
      <xdr:spPr>
        <a:xfrm>
          <a:off x="15139440" y="23498280"/>
          <a:ext cx="2970360" cy="6879600"/>
        </a:xfrm>
        <a:custGeom>
          <a:avLst/>
          <a:gdLst/>
          <a:ahLst/>
          <a:rect l="l" t="t" r="r" b="b"/>
          <a:pathLst>
            <a:path w="4127500" h="7064375">
              <a:moveTo>
                <a:pt x="0" y="7064375"/>
              </a:moveTo>
              <a:cubicBezTo>
                <a:pt x="31750" y="7053792"/>
                <a:pt x="63194" y="7042242"/>
                <a:pt x="95250" y="7032625"/>
              </a:cubicBezTo>
              <a:cubicBezTo>
                <a:pt x="116148" y="7026356"/>
                <a:pt x="138696" y="7025345"/>
                <a:pt x="158750" y="7016750"/>
              </a:cubicBezTo>
              <a:cubicBezTo>
                <a:pt x="176287" y="7009234"/>
                <a:pt x="189310" y="6993533"/>
                <a:pt x="206375" y="6985000"/>
              </a:cubicBezTo>
              <a:cubicBezTo>
                <a:pt x="221342" y="6977516"/>
                <a:pt x="238332" y="6975001"/>
                <a:pt x="254000" y="6969125"/>
              </a:cubicBezTo>
              <a:cubicBezTo>
                <a:pt x="280682" y="6959119"/>
                <a:pt x="307335" y="6948949"/>
                <a:pt x="333375" y="6937375"/>
              </a:cubicBezTo>
              <a:cubicBezTo>
                <a:pt x="443539" y="6888413"/>
                <a:pt x="350765" y="6916283"/>
                <a:pt x="492125" y="6873875"/>
              </a:cubicBezTo>
              <a:cubicBezTo>
                <a:pt x="513023" y="6867606"/>
                <a:pt x="534326" y="6862733"/>
                <a:pt x="555625" y="6858000"/>
              </a:cubicBezTo>
              <a:cubicBezTo>
                <a:pt x="581965" y="6852147"/>
                <a:pt x="609156" y="6849878"/>
                <a:pt x="635000" y="6842125"/>
              </a:cubicBezTo>
              <a:cubicBezTo>
                <a:pt x="662295" y="6833937"/>
                <a:pt x="686841" y="6817717"/>
                <a:pt x="714375" y="6810375"/>
              </a:cubicBezTo>
              <a:cubicBezTo>
                <a:pt x="766518" y="6796470"/>
                <a:pt x="821930" y="6795690"/>
                <a:pt x="873125" y="6778625"/>
              </a:cubicBezTo>
              <a:lnTo>
                <a:pt x="1063625" y="6715125"/>
              </a:lnTo>
              <a:cubicBezTo>
                <a:pt x="1095375" y="6704542"/>
                <a:pt x="1128941" y="6698342"/>
                <a:pt x="1158875" y="6683375"/>
              </a:cubicBezTo>
              <a:cubicBezTo>
                <a:pt x="1180042" y="6672792"/>
                <a:pt x="1200403" y="6660414"/>
                <a:pt x="1222375" y="6651625"/>
              </a:cubicBezTo>
              <a:cubicBezTo>
                <a:pt x="1253449" y="6639196"/>
                <a:pt x="1286173" y="6631312"/>
                <a:pt x="1317625" y="6619875"/>
              </a:cubicBezTo>
              <a:cubicBezTo>
                <a:pt x="1344406" y="6610137"/>
                <a:pt x="1370960" y="6599699"/>
                <a:pt x="1397000" y="6588125"/>
              </a:cubicBezTo>
              <a:cubicBezTo>
                <a:pt x="1418625" y="6578514"/>
                <a:pt x="1438049" y="6563859"/>
                <a:pt x="1460500" y="6556375"/>
              </a:cubicBezTo>
              <a:cubicBezTo>
                <a:pt x="1486098" y="6547842"/>
                <a:pt x="1513417" y="6545792"/>
                <a:pt x="1539875" y="6540500"/>
              </a:cubicBezTo>
              <a:cubicBezTo>
                <a:pt x="1561042" y="6524625"/>
                <a:pt x="1580938" y="6506898"/>
                <a:pt x="1603375" y="6492875"/>
              </a:cubicBezTo>
              <a:cubicBezTo>
                <a:pt x="1735511" y="6410290"/>
                <a:pt x="1606475" y="6499263"/>
                <a:pt x="1714500" y="6445250"/>
              </a:cubicBezTo>
              <a:cubicBezTo>
                <a:pt x="1742098" y="6431451"/>
                <a:pt x="1767843" y="6414191"/>
                <a:pt x="1793875" y="6397625"/>
              </a:cubicBezTo>
              <a:cubicBezTo>
                <a:pt x="1829235" y="6375123"/>
                <a:pt x="1915389" y="6318417"/>
                <a:pt x="1952625" y="6286500"/>
              </a:cubicBezTo>
              <a:cubicBezTo>
                <a:pt x="1969671" y="6271889"/>
                <a:pt x="1981212" y="6250774"/>
                <a:pt x="2000250" y="6238875"/>
              </a:cubicBezTo>
              <a:cubicBezTo>
                <a:pt x="2024415" y="6223772"/>
                <a:pt x="2054137" y="6219869"/>
                <a:pt x="2079625" y="6207125"/>
              </a:cubicBezTo>
              <a:cubicBezTo>
                <a:pt x="2104567" y="6194654"/>
                <a:pt x="2173971" y="6139735"/>
                <a:pt x="2190750" y="6127750"/>
              </a:cubicBezTo>
              <a:cubicBezTo>
                <a:pt x="2315927" y="6038338"/>
                <a:pt x="2297205" y="6094421"/>
                <a:pt x="2476500" y="5873750"/>
              </a:cubicBezTo>
              <a:cubicBezTo>
                <a:pt x="2704241" y="5593453"/>
                <a:pt x="2614727" y="5704935"/>
                <a:pt x="2746375" y="5540375"/>
              </a:cubicBezTo>
              <a:lnTo>
                <a:pt x="2809875" y="5461000"/>
              </a:lnTo>
              <a:cubicBezTo>
                <a:pt x="2831042" y="5434542"/>
                <a:pt x="2854580" y="5409818"/>
                <a:pt x="2873375" y="5381625"/>
              </a:cubicBezTo>
              <a:cubicBezTo>
                <a:pt x="2883958" y="5365750"/>
                <a:pt x="2893677" y="5349264"/>
                <a:pt x="2905125" y="5334000"/>
              </a:cubicBezTo>
              <a:cubicBezTo>
                <a:pt x="2925455" y="5306893"/>
                <a:pt x="2946313" y="5280125"/>
                <a:pt x="2968625" y="5254625"/>
              </a:cubicBezTo>
              <a:cubicBezTo>
                <a:pt x="2983409" y="5237729"/>
                <a:pt x="3003471" y="5225459"/>
                <a:pt x="3016250" y="5207000"/>
              </a:cubicBezTo>
              <a:cubicBezTo>
                <a:pt x="3051376" y="5156262"/>
                <a:pt x="3079750" y="5101167"/>
                <a:pt x="3111500" y="5048250"/>
              </a:cubicBezTo>
              <a:cubicBezTo>
                <a:pt x="3127375" y="5021792"/>
                <a:pt x="3137307" y="4990693"/>
                <a:pt x="3159125" y="4968875"/>
              </a:cubicBezTo>
              <a:cubicBezTo>
                <a:pt x="3180292" y="4947708"/>
                <a:pt x="3205226" y="4929733"/>
                <a:pt x="3222625" y="4905375"/>
              </a:cubicBezTo>
              <a:cubicBezTo>
                <a:pt x="3358707" y="4714860"/>
                <a:pt x="3277295" y="4802584"/>
                <a:pt x="3365500" y="4651375"/>
              </a:cubicBezTo>
              <a:cubicBezTo>
                <a:pt x="3384727" y="4618414"/>
                <a:pt x="3410728" y="4589624"/>
                <a:pt x="3429000" y="4556125"/>
              </a:cubicBezTo>
              <a:cubicBezTo>
                <a:pt x="3442646" y="4531108"/>
                <a:pt x="3448006" y="4502238"/>
                <a:pt x="3460750" y="4476750"/>
              </a:cubicBezTo>
              <a:cubicBezTo>
                <a:pt x="3469283" y="4459685"/>
                <a:pt x="3483234" y="4445803"/>
                <a:pt x="3492500" y="4429125"/>
              </a:cubicBezTo>
              <a:cubicBezTo>
                <a:pt x="3646060" y="4152717"/>
                <a:pt x="3441775" y="4497792"/>
                <a:pt x="3587750" y="4254500"/>
              </a:cubicBezTo>
              <a:cubicBezTo>
                <a:pt x="3598333" y="4217458"/>
                <a:pt x="3605671" y="4179331"/>
                <a:pt x="3619500" y="4143375"/>
              </a:cubicBezTo>
              <a:cubicBezTo>
                <a:pt x="3706026" y="3918406"/>
                <a:pt x="3646657" y="4211601"/>
                <a:pt x="3762375" y="3825875"/>
              </a:cubicBezTo>
              <a:cubicBezTo>
                <a:pt x="3794125" y="3720042"/>
                <a:pt x="3825131" y="3613982"/>
                <a:pt x="3857625" y="3508375"/>
              </a:cubicBezTo>
              <a:cubicBezTo>
                <a:pt x="3867467" y="3476388"/>
                <a:pt x="3877938" y="3444577"/>
                <a:pt x="3889375" y="3413125"/>
              </a:cubicBezTo>
              <a:cubicBezTo>
                <a:pt x="3899113" y="3386344"/>
                <a:pt x="3912937" y="3361045"/>
                <a:pt x="3921125" y="3333750"/>
              </a:cubicBezTo>
              <a:cubicBezTo>
                <a:pt x="3967286" y="3179879"/>
                <a:pt x="3902441" y="3323493"/>
                <a:pt x="3968750" y="3190875"/>
              </a:cubicBezTo>
              <a:cubicBezTo>
                <a:pt x="3974788" y="3160685"/>
                <a:pt x="3984228" y="3096418"/>
                <a:pt x="4000500" y="3063875"/>
              </a:cubicBezTo>
              <a:cubicBezTo>
                <a:pt x="4009033" y="3046810"/>
                <a:pt x="4021667" y="3032125"/>
                <a:pt x="4032250" y="3016250"/>
              </a:cubicBezTo>
              <a:cubicBezTo>
                <a:pt x="4034599" y="2997456"/>
                <a:pt x="4058025" y="2804017"/>
                <a:pt x="4064000" y="2778125"/>
              </a:cubicBezTo>
              <a:cubicBezTo>
                <a:pt x="4071525" y="2745515"/>
                <a:pt x="4090248" y="2715887"/>
                <a:pt x="4095750" y="2682875"/>
              </a:cubicBezTo>
              <a:cubicBezTo>
                <a:pt x="4116061" y="2561010"/>
                <a:pt x="4105312" y="2619188"/>
                <a:pt x="4127500" y="2508250"/>
              </a:cubicBezTo>
              <a:cubicBezTo>
                <a:pt x="4122208" y="2397125"/>
                <a:pt x="4119279" y="2285862"/>
                <a:pt x="4111625" y="2174875"/>
              </a:cubicBezTo>
              <a:cubicBezTo>
                <a:pt x="4100158" y="2008611"/>
                <a:pt x="4090074" y="2071642"/>
                <a:pt x="4064000" y="1889125"/>
              </a:cubicBezTo>
              <a:cubicBezTo>
                <a:pt x="4058708" y="1852083"/>
                <a:pt x="4055463" y="1814691"/>
                <a:pt x="4048125" y="1778000"/>
              </a:cubicBezTo>
              <a:cubicBezTo>
                <a:pt x="4044843" y="1761591"/>
                <a:pt x="4036847" y="1746465"/>
                <a:pt x="4032250" y="1730375"/>
              </a:cubicBezTo>
              <a:cubicBezTo>
                <a:pt x="4026256" y="1709396"/>
                <a:pt x="4022369" y="1687854"/>
                <a:pt x="4016375" y="1666875"/>
              </a:cubicBezTo>
              <a:cubicBezTo>
                <a:pt x="4011778" y="1650785"/>
                <a:pt x="4005097" y="1635340"/>
                <a:pt x="4000500" y="1619250"/>
              </a:cubicBezTo>
              <a:cubicBezTo>
                <a:pt x="3994506" y="1598271"/>
                <a:pt x="3993486" y="1575688"/>
                <a:pt x="3984625" y="1555750"/>
              </a:cubicBezTo>
              <a:cubicBezTo>
                <a:pt x="3972093" y="1527554"/>
                <a:pt x="3949768" y="1504465"/>
                <a:pt x="3937000" y="1476375"/>
              </a:cubicBezTo>
              <a:cubicBezTo>
                <a:pt x="3868307" y="1325250"/>
                <a:pt x="3953492" y="1429367"/>
                <a:pt x="3841750" y="1317625"/>
              </a:cubicBezTo>
              <a:cubicBezTo>
                <a:pt x="3831167" y="1285875"/>
                <a:pt x="3830080" y="1249149"/>
                <a:pt x="3810000" y="1222375"/>
              </a:cubicBezTo>
              <a:cubicBezTo>
                <a:pt x="3654355" y="1014848"/>
                <a:pt x="3846691" y="1273743"/>
                <a:pt x="3730625" y="1111250"/>
              </a:cubicBezTo>
              <a:cubicBezTo>
                <a:pt x="3715246" y="1089720"/>
                <a:pt x="3697023" y="1070187"/>
                <a:pt x="3683000" y="1047750"/>
              </a:cubicBezTo>
              <a:cubicBezTo>
                <a:pt x="3670458" y="1027682"/>
                <a:pt x="3665005" y="1003507"/>
                <a:pt x="3651250" y="984250"/>
              </a:cubicBezTo>
              <a:cubicBezTo>
                <a:pt x="3638201" y="965981"/>
                <a:pt x="3617998" y="953872"/>
                <a:pt x="3603625" y="936625"/>
              </a:cubicBezTo>
              <a:cubicBezTo>
                <a:pt x="3461983" y="766655"/>
                <a:pt x="3785370" y="1102495"/>
                <a:pt x="3476625" y="793750"/>
              </a:cubicBezTo>
              <a:cubicBezTo>
                <a:pt x="3460750" y="777875"/>
                <a:pt x="3447680" y="758578"/>
                <a:pt x="3429000" y="746125"/>
              </a:cubicBezTo>
              <a:cubicBezTo>
                <a:pt x="3413125" y="735542"/>
                <a:pt x="3395635" y="727051"/>
                <a:pt x="3381375" y="714375"/>
              </a:cubicBezTo>
              <a:cubicBezTo>
                <a:pt x="3347815" y="684544"/>
                <a:pt x="3321568" y="646692"/>
                <a:pt x="3286125" y="619125"/>
              </a:cubicBezTo>
              <a:cubicBezTo>
                <a:pt x="3272916" y="608851"/>
                <a:pt x="3253467" y="610734"/>
                <a:pt x="3238500" y="603250"/>
              </a:cubicBezTo>
              <a:cubicBezTo>
                <a:pt x="3221435" y="594717"/>
                <a:pt x="3207674" y="580546"/>
                <a:pt x="3190875" y="571500"/>
              </a:cubicBezTo>
              <a:cubicBezTo>
                <a:pt x="2938315" y="435506"/>
                <a:pt x="3110552" y="524731"/>
                <a:pt x="2984500" y="476250"/>
              </a:cubicBezTo>
              <a:cubicBezTo>
                <a:pt x="2885327" y="438106"/>
                <a:pt x="2696375" y="356594"/>
                <a:pt x="2603500" y="333375"/>
              </a:cubicBezTo>
              <a:cubicBezTo>
                <a:pt x="2582333" y="328083"/>
                <a:pt x="2561299" y="322233"/>
                <a:pt x="2540000" y="317500"/>
              </a:cubicBezTo>
              <a:cubicBezTo>
                <a:pt x="2513660" y="311647"/>
                <a:pt x="2486469" y="309378"/>
                <a:pt x="2460625" y="301625"/>
              </a:cubicBezTo>
              <a:cubicBezTo>
                <a:pt x="2433330" y="293437"/>
                <a:pt x="2408784" y="277217"/>
                <a:pt x="2381250" y="269875"/>
              </a:cubicBezTo>
              <a:cubicBezTo>
                <a:pt x="2329107" y="255970"/>
                <a:pt x="2275417" y="248708"/>
                <a:pt x="2222500" y="238125"/>
              </a:cubicBezTo>
              <a:lnTo>
                <a:pt x="2143125" y="222250"/>
              </a:lnTo>
              <a:cubicBezTo>
                <a:pt x="2116667" y="216958"/>
                <a:pt x="2088802" y="216396"/>
                <a:pt x="2063750" y="206375"/>
              </a:cubicBezTo>
              <a:cubicBezTo>
                <a:pt x="1901408" y="141438"/>
                <a:pt x="2074549" y="205106"/>
                <a:pt x="1825625" y="142875"/>
              </a:cubicBezTo>
              <a:cubicBezTo>
                <a:pt x="1804458" y="137583"/>
                <a:pt x="1783104" y="132994"/>
                <a:pt x="1762125" y="127000"/>
              </a:cubicBezTo>
              <a:cubicBezTo>
                <a:pt x="1746035" y="122403"/>
                <a:pt x="1731039" y="113669"/>
                <a:pt x="1714500" y="111125"/>
              </a:cubicBezTo>
              <a:cubicBezTo>
                <a:pt x="1661938" y="103039"/>
                <a:pt x="1608520" y="101846"/>
                <a:pt x="1555750" y="95250"/>
              </a:cubicBezTo>
              <a:cubicBezTo>
                <a:pt x="1480904" y="85894"/>
                <a:pt x="1452648" y="76504"/>
                <a:pt x="1381125" y="63500"/>
              </a:cubicBezTo>
              <a:cubicBezTo>
                <a:pt x="1288877" y="46728"/>
                <a:pt x="1207791" y="34720"/>
                <a:pt x="1111250" y="31750"/>
              </a:cubicBezTo>
              <a:cubicBezTo>
                <a:pt x="825586" y="22960"/>
                <a:pt x="539750" y="21167"/>
                <a:pt x="254000" y="15875"/>
              </a:cubicBezTo>
              <a:lnTo>
                <a:pt x="158750" y="0"/>
              </a:lnTo>
            </a:path>
          </a:pathLst>
        </a:custGeom>
        <a:noFill/>
        <a:ln w="5724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15840</xdr:colOff>
      <xdr:row>120</xdr:row>
      <xdr:rowOff>111240</xdr:rowOff>
    </xdr:from>
    <xdr:to>
      <xdr:col>12</xdr:col>
      <xdr:colOff>757800</xdr:colOff>
      <xdr:row>144</xdr:row>
      <xdr:rowOff>63360</xdr:rowOff>
    </xdr:to>
    <xdr:sp>
      <xdr:nvSpPr>
        <xdr:cNvPr id="5" name="CustomShape 1"/>
        <xdr:cNvSpPr/>
      </xdr:nvSpPr>
      <xdr:spPr>
        <a:xfrm>
          <a:off x="15076080" y="27590760"/>
          <a:ext cx="3332160" cy="5505120"/>
        </a:xfrm>
        <a:custGeom>
          <a:avLst/>
          <a:gdLst/>
          <a:ahLst/>
          <a:rect l="l" t="t" r="r" b="b"/>
          <a:pathLst>
            <a:path w="4127500" h="7064375">
              <a:moveTo>
                <a:pt x="0" y="7064375"/>
              </a:moveTo>
              <a:cubicBezTo>
                <a:pt x="31750" y="7053792"/>
                <a:pt x="63194" y="7042242"/>
                <a:pt x="95250" y="7032625"/>
              </a:cubicBezTo>
              <a:cubicBezTo>
                <a:pt x="116148" y="7026356"/>
                <a:pt x="138696" y="7025345"/>
                <a:pt x="158750" y="7016750"/>
              </a:cubicBezTo>
              <a:cubicBezTo>
                <a:pt x="176287" y="7009234"/>
                <a:pt x="189310" y="6993533"/>
                <a:pt x="206375" y="6985000"/>
              </a:cubicBezTo>
              <a:cubicBezTo>
                <a:pt x="221342" y="6977516"/>
                <a:pt x="238332" y="6975001"/>
                <a:pt x="254000" y="6969125"/>
              </a:cubicBezTo>
              <a:cubicBezTo>
                <a:pt x="280682" y="6959119"/>
                <a:pt x="307335" y="6948949"/>
                <a:pt x="333375" y="6937375"/>
              </a:cubicBezTo>
              <a:cubicBezTo>
                <a:pt x="443539" y="6888413"/>
                <a:pt x="350765" y="6916283"/>
                <a:pt x="492125" y="6873875"/>
              </a:cubicBezTo>
              <a:cubicBezTo>
                <a:pt x="513023" y="6867606"/>
                <a:pt x="534326" y="6862733"/>
                <a:pt x="555625" y="6858000"/>
              </a:cubicBezTo>
              <a:cubicBezTo>
                <a:pt x="581965" y="6852147"/>
                <a:pt x="609156" y="6849878"/>
                <a:pt x="635000" y="6842125"/>
              </a:cubicBezTo>
              <a:cubicBezTo>
                <a:pt x="662295" y="6833937"/>
                <a:pt x="686841" y="6817717"/>
                <a:pt x="714375" y="6810375"/>
              </a:cubicBezTo>
              <a:cubicBezTo>
                <a:pt x="766518" y="6796470"/>
                <a:pt x="821930" y="6795690"/>
                <a:pt x="873125" y="6778625"/>
              </a:cubicBezTo>
              <a:lnTo>
                <a:pt x="1063625" y="6715125"/>
              </a:lnTo>
              <a:cubicBezTo>
                <a:pt x="1095375" y="6704542"/>
                <a:pt x="1128941" y="6698342"/>
                <a:pt x="1158875" y="6683375"/>
              </a:cubicBezTo>
              <a:cubicBezTo>
                <a:pt x="1180042" y="6672792"/>
                <a:pt x="1200403" y="6660414"/>
                <a:pt x="1222375" y="6651625"/>
              </a:cubicBezTo>
              <a:cubicBezTo>
                <a:pt x="1253449" y="6639196"/>
                <a:pt x="1286173" y="6631312"/>
                <a:pt x="1317625" y="6619875"/>
              </a:cubicBezTo>
              <a:cubicBezTo>
                <a:pt x="1344406" y="6610137"/>
                <a:pt x="1370960" y="6599699"/>
                <a:pt x="1397000" y="6588125"/>
              </a:cubicBezTo>
              <a:cubicBezTo>
                <a:pt x="1418625" y="6578514"/>
                <a:pt x="1438049" y="6563859"/>
                <a:pt x="1460500" y="6556375"/>
              </a:cubicBezTo>
              <a:cubicBezTo>
                <a:pt x="1486098" y="6547842"/>
                <a:pt x="1513417" y="6545792"/>
                <a:pt x="1539875" y="6540500"/>
              </a:cubicBezTo>
              <a:cubicBezTo>
                <a:pt x="1561042" y="6524625"/>
                <a:pt x="1580938" y="6506898"/>
                <a:pt x="1603375" y="6492875"/>
              </a:cubicBezTo>
              <a:cubicBezTo>
                <a:pt x="1735511" y="6410290"/>
                <a:pt x="1606475" y="6499263"/>
                <a:pt x="1714500" y="6445250"/>
              </a:cubicBezTo>
              <a:cubicBezTo>
                <a:pt x="1742098" y="6431451"/>
                <a:pt x="1767843" y="6414191"/>
                <a:pt x="1793875" y="6397625"/>
              </a:cubicBezTo>
              <a:cubicBezTo>
                <a:pt x="1829235" y="6375123"/>
                <a:pt x="1915389" y="6318417"/>
                <a:pt x="1952625" y="6286500"/>
              </a:cubicBezTo>
              <a:cubicBezTo>
                <a:pt x="1969671" y="6271889"/>
                <a:pt x="1981212" y="6250774"/>
                <a:pt x="2000250" y="6238875"/>
              </a:cubicBezTo>
              <a:cubicBezTo>
                <a:pt x="2024415" y="6223772"/>
                <a:pt x="2054137" y="6219869"/>
                <a:pt x="2079625" y="6207125"/>
              </a:cubicBezTo>
              <a:cubicBezTo>
                <a:pt x="2104567" y="6194654"/>
                <a:pt x="2173971" y="6139735"/>
                <a:pt x="2190750" y="6127750"/>
              </a:cubicBezTo>
              <a:cubicBezTo>
                <a:pt x="2315927" y="6038338"/>
                <a:pt x="2297205" y="6094421"/>
                <a:pt x="2476500" y="5873750"/>
              </a:cubicBezTo>
              <a:cubicBezTo>
                <a:pt x="2704241" y="5593453"/>
                <a:pt x="2614727" y="5704935"/>
                <a:pt x="2746375" y="5540375"/>
              </a:cubicBezTo>
              <a:lnTo>
                <a:pt x="2809875" y="5461000"/>
              </a:lnTo>
              <a:cubicBezTo>
                <a:pt x="2831042" y="5434542"/>
                <a:pt x="2854580" y="5409818"/>
                <a:pt x="2873375" y="5381625"/>
              </a:cubicBezTo>
              <a:cubicBezTo>
                <a:pt x="2883958" y="5365750"/>
                <a:pt x="2893677" y="5349264"/>
                <a:pt x="2905125" y="5334000"/>
              </a:cubicBezTo>
              <a:cubicBezTo>
                <a:pt x="2925455" y="5306893"/>
                <a:pt x="2946313" y="5280125"/>
                <a:pt x="2968625" y="5254625"/>
              </a:cubicBezTo>
              <a:cubicBezTo>
                <a:pt x="2983409" y="5237729"/>
                <a:pt x="3003471" y="5225459"/>
                <a:pt x="3016250" y="5207000"/>
              </a:cubicBezTo>
              <a:cubicBezTo>
                <a:pt x="3051376" y="5156262"/>
                <a:pt x="3079750" y="5101167"/>
                <a:pt x="3111500" y="5048250"/>
              </a:cubicBezTo>
              <a:cubicBezTo>
                <a:pt x="3127375" y="5021792"/>
                <a:pt x="3137307" y="4990693"/>
                <a:pt x="3159125" y="4968875"/>
              </a:cubicBezTo>
              <a:cubicBezTo>
                <a:pt x="3180292" y="4947708"/>
                <a:pt x="3205226" y="4929733"/>
                <a:pt x="3222625" y="4905375"/>
              </a:cubicBezTo>
              <a:cubicBezTo>
                <a:pt x="3358707" y="4714860"/>
                <a:pt x="3277295" y="4802584"/>
                <a:pt x="3365500" y="4651375"/>
              </a:cubicBezTo>
              <a:cubicBezTo>
                <a:pt x="3384727" y="4618414"/>
                <a:pt x="3410728" y="4589624"/>
                <a:pt x="3429000" y="4556125"/>
              </a:cubicBezTo>
              <a:cubicBezTo>
                <a:pt x="3442646" y="4531108"/>
                <a:pt x="3448006" y="4502238"/>
                <a:pt x="3460750" y="4476750"/>
              </a:cubicBezTo>
              <a:cubicBezTo>
                <a:pt x="3469283" y="4459685"/>
                <a:pt x="3483234" y="4445803"/>
                <a:pt x="3492500" y="4429125"/>
              </a:cubicBezTo>
              <a:cubicBezTo>
                <a:pt x="3646060" y="4152717"/>
                <a:pt x="3441775" y="4497792"/>
                <a:pt x="3587750" y="4254500"/>
              </a:cubicBezTo>
              <a:cubicBezTo>
                <a:pt x="3598333" y="4217458"/>
                <a:pt x="3605671" y="4179331"/>
                <a:pt x="3619500" y="4143375"/>
              </a:cubicBezTo>
              <a:cubicBezTo>
                <a:pt x="3706026" y="3918406"/>
                <a:pt x="3646657" y="4211601"/>
                <a:pt x="3762375" y="3825875"/>
              </a:cubicBezTo>
              <a:cubicBezTo>
                <a:pt x="3794125" y="3720042"/>
                <a:pt x="3825131" y="3613982"/>
                <a:pt x="3857625" y="3508375"/>
              </a:cubicBezTo>
              <a:cubicBezTo>
                <a:pt x="3867467" y="3476388"/>
                <a:pt x="3877938" y="3444577"/>
                <a:pt x="3889375" y="3413125"/>
              </a:cubicBezTo>
              <a:cubicBezTo>
                <a:pt x="3899113" y="3386344"/>
                <a:pt x="3912937" y="3361045"/>
                <a:pt x="3921125" y="3333750"/>
              </a:cubicBezTo>
              <a:cubicBezTo>
                <a:pt x="3967286" y="3179879"/>
                <a:pt x="3902441" y="3323493"/>
                <a:pt x="3968750" y="3190875"/>
              </a:cubicBezTo>
              <a:cubicBezTo>
                <a:pt x="3974788" y="3160685"/>
                <a:pt x="3984228" y="3096418"/>
                <a:pt x="4000500" y="3063875"/>
              </a:cubicBezTo>
              <a:cubicBezTo>
                <a:pt x="4009033" y="3046810"/>
                <a:pt x="4021667" y="3032125"/>
                <a:pt x="4032250" y="3016250"/>
              </a:cubicBezTo>
              <a:cubicBezTo>
                <a:pt x="4034599" y="2997456"/>
                <a:pt x="4058025" y="2804017"/>
                <a:pt x="4064000" y="2778125"/>
              </a:cubicBezTo>
              <a:cubicBezTo>
                <a:pt x="4071525" y="2745515"/>
                <a:pt x="4090248" y="2715887"/>
                <a:pt x="4095750" y="2682875"/>
              </a:cubicBezTo>
              <a:cubicBezTo>
                <a:pt x="4116061" y="2561010"/>
                <a:pt x="4105312" y="2619188"/>
                <a:pt x="4127500" y="2508250"/>
              </a:cubicBezTo>
              <a:cubicBezTo>
                <a:pt x="4122208" y="2397125"/>
                <a:pt x="4119279" y="2285862"/>
                <a:pt x="4111625" y="2174875"/>
              </a:cubicBezTo>
              <a:cubicBezTo>
                <a:pt x="4100158" y="2008611"/>
                <a:pt x="4090074" y="2071642"/>
                <a:pt x="4064000" y="1889125"/>
              </a:cubicBezTo>
              <a:cubicBezTo>
                <a:pt x="4058708" y="1852083"/>
                <a:pt x="4055463" y="1814691"/>
                <a:pt x="4048125" y="1778000"/>
              </a:cubicBezTo>
              <a:cubicBezTo>
                <a:pt x="4044843" y="1761591"/>
                <a:pt x="4036847" y="1746465"/>
                <a:pt x="4032250" y="1730375"/>
              </a:cubicBezTo>
              <a:cubicBezTo>
                <a:pt x="4026256" y="1709396"/>
                <a:pt x="4022369" y="1687854"/>
                <a:pt x="4016375" y="1666875"/>
              </a:cubicBezTo>
              <a:cubicBezTo>
                <a:pt x="4011778" y="1650785"/>
                <a:pt x="4005097" y="1635340"/>
                <a:pt x="4000500" y="1619250"/>
              </a:cubicBezTo>
              <a:cubicBezTo>
                <a:pt x="3994506" y="1598271"/>
                <a:pt x="3993486" y="1575688"/>
                <a:pt x="3984625" y="1555750"/>
              </a:cubicBezTo>
              <a:cubicBezTo>
                <a:pt x="3972093" y="1527554"/>
                <a:pt x="3949768" y="1504465"/>
                <a:pt x="3937000" y="1476375"/>
              </a:cubicBezTo>
              <a:cubicBezTo>
                <a:pt x="3868307" y="1325250"/>
                <a:pt x="3953492" y="1429367"/>
                <a:pt x="3841750" y="1317625"/>
              </a:cubicBezTo>
              <a:cubicBezTo>
                <a:pt x="3831167" y="1285875"/>
                <a:pt x="3830080" y="1249149"/>
                <a:pt x="3810000" y="1222375"/>
              </a:cubicBezTo>
              <a:cubicBezTo>
                <a:pt x="3654355" y="1014848"/>
                <a:pt x="3846691" y="1273743"/>
                <a:pt x="3730625" y="1111250"/>
              </a:cubicBezTo>
              <a:cubicBezTo>
                <a:pt x="3715246" y="1089720"/>
                <a:pt x="3697023" y="1070187"/>
                <a:pt x="3683000" y="1047750"/>
              </a:cubicBezTo>
              <a:cubicBezTo>
                <a:pt x="3670458" y="1027682"/>
                <a:pt x="3665005" y="1003507"/>
                <a:pt x="3651250" y="984250"/>
              </a:cubicBezTo>
              <a:cubicBezTo>
                <a:pt x="3638201" y="965981"/>
                <a:pt x="3617998" y="953872"/>
                <a:pt x="3603625" y="936625"/>
              </a:cubicBezTo>
              <a:cubicBezTo>
                <a:pt x="3461983" y="766655"/>
                <a:pt x="3785370" y="1102495"/>
                <a:pt x="3476625" y="793750"/>
              </a:cubicBezTo>
              <a:cubicBezTo>
                <a:pt x="3460750" y="777875"/>
                <a:pt x="3447680" y="758578"/>
                <a:pt x="3429000" y="746125"/>
              </a:cubicBezTo>
              <a:cubicBezTo>
                <a:pt x="3413125" y="735542"/>
                <a:pt x="3395635" y="727051"/>
                <a:pt x="3381375" y="714375"/>
              </a:cubicBezTo>
              <a:cubicBezTo>
                <a:pt x="3347815" y="684544"/>
                <a:pt x="3321568" y="646692"/>
                <a:pt x="3286125" y="619125"/>
              </a:cubicBezTo>
              <a:cubicBezTo>
                <a:pt x="3272916" y="608851"/>
                <a:pt x="3253467" y="610734"/>
                <a:pt x="3238500" y="603250"/>
              </a:cubicBezTo>
              <a:cubicBezTo>
                <a:pt x="3221435" y="594717"/>
                <a:pt x="3207674" y="580546"/>
                <a:pt x="3190875" y="571500"/>
              </a:cubicBezTo>
              <a:cubicBezTo>
                <a:pt x="2938315" y="435506"/>
                <a:pt x="3110552" y="524731"/>
                <a:pt x="2984500" y="476250"/>
              </a:cubicBezTo>
              <a:cubicBezTo>
                <a:pt x="2885327" y="438106"/>
                <a:pt x="2696375" y="356594"/>
                <a:pt x="2603500" y="333375"/>
              </a:cubicBezTo>
              <a:cubicBezTo>
                <a:pt x="2582333" y="328083"/>
                <a:pt x="2561299" y="322233"/>
                <a:pt x="2540000" y="317500"/>
              </a:cubicBezTo>
              <a:cubicBezTo>
                <a:pt x="2513660" y="311647"/>
                <a:pt x="2486469" y="309378"/>
                <a:pt x="2460625" y="301625"/>
              </a:cubicBezTo>
              <a:cubicBezTo>
                <a:pt x="2433330" y="293437"/>
                <a:pt x="2408784" y="277217"/>
                <a:pt x="2381250" y="269875"/>
              </a:cubicBezTo>
              <a:cubicBezTo>
                <a:pt x="2329107" y="255970"/>
                <a:pt x="2275417" y="248708"/>
                <a:pt x="2222500" y="238125"/>
              </a:cubicBezTo>
              <a:lnTo>
                <a:pt x="2143125" y="222250"/>
              </a:lnTo>
              <a:cubicBezTo>
                <a:pt x="2116667" y="216958"/>
                <a:pt x="2088802" y="216396"/>
                <a:pt x="2063750" y="206375"/>
              </a:cubicBezTo>
              <a:cubicBezTo>
                <a:pt x="1901408" y="141438"/>
                <a:pt x="2074549" y="205106"/>
                <a:pt x="1825625" y="142875"/>
              </a:cubicBezTo>
              <a:cubicBezTo>
                <a:pt x="1804458" y="137583"/>
                <a:pt x="1783104" y="132994"/>
                <a:pt x="1762125" y="127000"/>
              </a:cubicBezTo>
              <a:cubicBezTo>
                <a:pt x="1746035" y="122403"/>
                <a:pt x="1731039" y="113669"/>
                <a:pt x="1714500" y="111125"/>
              </a:cubicBezTo>
              <a:cubicBezTo>
                <a:pt x="1661938" y="103039"/>
                <a:pt x="1608520" y="101846"/>
                <a:pt x="1555750" y="95250"/>
              </a:cubicBezTo>
              <a:cubicBezTo>
                <a:pt x="1480904" y="85894"/>
                <a:pt x="1452648" y="76504"/>
                <a:pt x="1381125" y="63500"/>
              </a:cubicBezTo>
              <a:cubicBezTo>
                <a:pt x="1288877" y="46728"/>
                <a:pt x="1207791" y="34720"/>
                <a:pt x="1111250" y="31750"/>
              </a:cubicBezTo>
              <a:cubicBezTo>
                <a:pt x="825586" y="22960"/>
                <a:pt x="539750" y="21167"/>
                <a:pt x="254000" y="15875"/>
              </a:cubicBezTo>
              <a:lnTo>
                <a:pt x="158750" y="0"/>
              </a:lnTo>
            </a:path>
          </a:pathLst>
        </a:custGeom>
        <a:noFill/>
        <a:ln w="57240">
          <a:solidFill>
            <a:srgbClr val="ff0000"/>
          </a:solidFill>
          <a:round/>
          <a:tailEnd len="med" type="arrow" w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17</xdr:col>
      <xdr:colOff>157320</xdr:colOff>
      <xdr:row>176</xdr:row>
      <xdr:rowOff>146160</xdr:rowOff>
    </xdr:from>
    <xdr:to>
      <xdr:col>35</xdr:col>
      <xdr:colOff>33480</xdr:colOff>
      <xdr:row>195</xdr:row>
      <xdr:rowOff>51480</xdr:rowOff>
    </xdr:to>
    <xdr:pic>
      <xdr:nvPicPr>
        <xdr:cNvPr id="6" name="Imagem 4" descr=""/>
        <xdr:cNvPicPr/>
      </xdr:nvPicPr>
      <xdr:blipFill>
        <a:blip r:embed="rId1"/>
        <a:stretch/>
      </xdr:blipFill>
      <xdr:spPr>
        <a:xfrm>
          <a:off x="22070520" y="40331880"/>
          <a:ext cx="13546440" cy="43225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14</xdr:col>
      <xdr:colOff>459360</xdr:colOff>
      <xdr:row>175</xdr:row>
      <xdr:rowOff>101880</xdr:rowOff>
    </xdr:from>
    <xdr:to>
      <xdr:col>28</xdr:col>
      <xdr:colOff>380160</xdr:colOff>
      <xdr:row>180</xdr:row>
      <xdr:rowOff>123120</xdr:rowOff>
    </xdr:to>
    <xdr:sp>
      <xdr:nvSpPr>
        <xdr:cNvPr id="7" name="CustomShape 1"/>
        <xdr:cNvSpPr/>
      </xdr:nvSpPr>
      <xdr:spPr>
        <a:xfrm>
          <a:off x="19059480" y="40097160"/>
          <a:ext cx="11587680" cy="1392840"/>
        </a:xfrm>
        <a:custGeom>
          <a:avLst/>
          <a:gdLst/>
          <a:ahLst/>
          <a:rect l="l" t="t" r="r" b="b"/>
          <a:pathLst>
            <a:path w="9099177" h="1400243">
              <a:moveTo>
                <a:pt x="0" y="683066"/>
              </a:moveTo>
              <a:cubicBezTo>
                <a:pt x="2541868" y="292728"/>
                <a:pt x="5083736" y="-97610"/>
                <a:pt x="6600265" y="21919"/>
              </a:cubicBezTo>
              <a:cubicBezTo>
                <a:pt x="8116794" y="141448"/>
                <a:pt x="8607985" y="770845"/>
                <a:pt x="9099177" y="1400243"/>
              </a:cubicBezTo>
            </a:path>
          </a:pathLst>
        </a:cu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K26"/>
  <sheetViews>
    <sheetView showFormulas="false" showGridLines="fals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F18" activeCellId="0" sqref="F18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4.57"/>
    <col collapsed="false" customWidth="true" hidden="false" outlineLevel="0" max="2" min="2" style="1" width="35.7"/>
    <col collapsed="false" customWidth="true" hidden="false" outlineLevel="0" max="3" min="3" style="1" width="40.28"/>
    <col collapsed="false" customWidth="true" hidden="false" outlineLevel="0" max="4" min="4" style="1" width="24.57"/>
    <col collapsed="false" customWidth="true" hidden="false" outlineLevel="0" max="5" min="5" style="1" width="21"/>
    <col collapsed="false" customWidth="true" hidden="false" outlineLevel="0" max="6" min="6" style="1" width="20.57"/>
    <col collapsed="false" customWidth="true" hidden="false" outlineLevel="0" max="7" min="7" style="2" width="14.28"/>
    <col collapsed="false" customWidth="true" hidden="false" outlineLevel="0" max="8" min="8" style="3" width="14.14"/>
    <col collapsed="false" customWidth="true" hidden="false" outlineLevel="0" max="9" min="9" style="1" width="20.43"/>
    <col collapsed="false" customWidth="true" hidden="false" outlineLevel="0" max="10" min="10" style="4" width="17"/>
    <col collapsed="false" customWidth="true" hidden="false" outlineLevel="0" max="11" min="11" style="4" width="13.71"/>
    <col collapsed="false" customWidth="false" hidden="false" outlineLevel="0" max="12" min="12" style="1" width="9.14"/>
    <col collapsed="false" customWidth="true" hidden="false" outlineLevel="0" max="13" min="13" style="1" width="17"/>
    <col collapsed="false" customWidth="false" hidden="false" outlineLevel="0" max="1024" min="14" style="1" width="9.14"/>
  </cols>
  <sheetData>
    <row r="1" customFormat="false" ht="18.75" hidden="false" customHeight="false" outlineLevel="0" collapsed="false">
      <c r="C1" s="5" t="s">
        <v>0</v>
      </c>
    </row>
    <row r="3" customFormat="false" ht="15.75" hidden="false" customHeight="false" outlineLevel="0" collapsed="false"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8" t="s">
        <v>6</v>
      </c>
      <c r="H3" s="9" t="s">
        <v>7</v>
      </c>
      <c r="I3" s="7" t="s">
        <v>8</v>
      </c>
      <c r="J3" s="10"/>
      <c r="K3" s="10"/>
    </row>
    <row r="4" customFormat="false" ht="15" hidden="false" customHeight="false" outlineLevel="0" collapsed="false">
      <c r="B4" s="11" t="s">
        <v>9</v>
      </c>
      <c r="C4" s="12"/>
      <c r="D4" s="13" t="s">
        <v>10</v>
      </c>
      <c r="E4" s="12" t="n">
        <v>473228.74</v>
      </c>
      <c r="F4" s="12" t="n">
        <f aca="false">E4/12</f>
        <v>39435.7283333333</v>
      </c>
      <c r="G4" s="14"/>
      <c r="H4" s="15"/>
      <c r="I4" s="16" t="s">
        <v>11</v>
      </c>
      <c r="J4" s="17"/>
    </row>
    <row r="5" customFormat="false" ht="15" hidden="false" customHeight="false" outlineLevel="0" collapsed="false">
      <c r="B5" s="11" t="s">
        <v>12</v>
      </c>
      <c r="C5" s="12" t="s">
        <v>13</v>
      </c>
      <c r="D5" s="18"/>
      <c r="E5" s="12" t="n">
        <v>12681.1400000001</v>
      </c>
      <c r="F5" s="12" t="n">
        <f aca="false">E5/12</f>
        <v>1056.76166666667</v>
      </c>
      <c r="G5" s="14"/>
      <c r="H5" s="15"/>
      <c r="I5" s="18" t="s">
        <v>14</v>
      </c>
      <c r="J5" s="17"/>
    </row>
    <row r="6" customFormat="false" ht="15" hidden="false" customHeight="false" outlineLevel="0" collapsed="false">
      <c r="B6" s="11" t="s">
        <v>15</v>
      </c>
      <c r="C6" s="12" t="s">
        <v>16</v>
      </c>
      <c r="D6" s="18"/>
      <c r="E6" s="12"/>
      <c r="F6" s="12" t="n">
        <f aca="false">E6/12</f>
        <v>0</v>
      </c>
      <c r="G6" s="14"/>
      <c r="H6" s="15"/>
      <c r="I6" s="18" t="s">
        <v>17</v>
      </c>
      <c r="J6" s="17"/>
    </row>
    <row r="7" customFormat="false" ht="15" hidden="false" customHeight="false" outlineLevel="0" collapsed="false">
      <c r="B7" s="11" t="s">
        <v>18</v>
      </c>
      <c r="C7" s="12" t="s">
        <v>13</v>
      </c>
      <c r="D7" s="16"/>
      <c r="E7" s="12" t="n">
        <v>2820.71999999997</v>
      </c>
      <c r="F7" s="12" t="n">
        <f aca="false">E7/12</f>
        <v>235.059999999998</v>
      </c>
      <c r="G7" s="14"/>
      <c r="H7" s="15"/>
      <c r="I7" s="16" t="s">
        <v>19</v>
      </c>
      <c r="J7" s="17"/>
    </row>
    <row r="8" customFormat="false" ht="15" hidden="false" customHeight="false" outlineLevel="0" collapsed="false">
      <c r="B8" s="11" t="s">
        <v>20</v>
      </c>
      <c r="C8" s="12" t="s">
        <v>13</v>
      </c>
      <c r="D8" s="16"/>
      <c r="E8" s="12" t="n">
        <v>16107.9600000001</v>
      </c>
      <c r="F8" s="12" t="n">
        <f aca="false">E8/12</f>
        <v>1342.33000000001</v>
      </c>
      <c r="G8" s="14"/>
      <c r="H8" s="15"/>
      <c r="I8" s="13" t="s">
        <v>21</v>
      </c>
      <c r="J8" s="17"/>
    </row>
    <row r="9" customFormat="false" ht="15" hidden="false" customHeight="false" outlineLevel="0" collapsed="false">
      <c r="B9" s="11" t="s">
        <v>22</v>
      </c>
      <c r="C9" s="12" t="s">
        <v>23</v>
      </c>
      <c r="D9" s="16" t="s">
        <v>24</v>
      </c>
      <c r="E9" s="12" t="n">
        <v>-4398.48000000004</v>
      </c>
      <c r="F9" s="12" t="n">
        <f aca="false">E9/12</f>
        <v>-366.540000000003</v>
      </c>
      <c r="G9" s="14"/>
      <c r="H9" s="15" t="n">
        <f aca="false">E9/(E4+E5+E7+E8)</f>
        <v>-0.00871264667263142</v>
      </c>
      <c r="I9" s="16" t="s">
        <v>25</v>
      </c>
      <c r="J9" s="17"/>
    </row>
    <row r="10" customFormat="false" ht="15" hidden="false" customHeight="false" outlineLevel="0" collapsed="false">
      <c r="B10" s="11" t="s">
        <v>26</v>
      </c>
      <c r="C10" s="12" t="s">
        <v>13</v>
      </c>
      <c r="D10" s="18"/>
      <c r="E10" s="12" t="n">
        <v>2916.84000000003</v>
      </c>
      <c r="F10" s="12" t="n">
        <f aca="false">E10/12</f>
        <v>243.070000000002</v>
      </c>
      <c r="G10" s="14"/>
      <c r="H10" s="15"/>
      <c r="I10" s="18" t="s">
        <v>27</v>
      </c>
      <c r="J10" s="17"/>
    </row>
    <row r="11" customFormat="false" ht="15" hidden="false" customHeight="false" outlineLevel="0" collapsed="false">
      <c r="B11" s="11" t="s">
        <v>28</v>
      </c>
      <c r="C11" s="12" t="s">
        <v>29</v>
      </c>
      <c r="D11" s="18"/>
      <c r="E11" s="12" t="n">
        <v>-2704.08000000007</v>
      </c>
      <c r="F11" s="12" t="n">
        <f aca="false">E11/12</f>
        <v>-225.340000000006</v>
      </c>
      <c r="G11" s="14"/>
      <c r="H11" s="15"/>
      <c r="I11" s="18" t="s">
        <v>30</v>
      </c>
      <c r="J11" s="17"/>
    </row>
    <row r="12" customFormat="false" ht="15" hidden="false" customHeight="false" outlineLevel="0" collapsed="false">
      <c r="B12" s="11" t="s">
        <v>31</v>
      </c>
      <c r="C12" s="12" t="s">
        <v>13</v>
      </c>
      <c r="D12" s="18"/>
      <c r="E12" s="12"/>
      <c r="F12" s="12" t="n">
        <f aca="false">E12/12</f>
        <v>0</v>
      </c>
      <c r="G12" s="14"/>
      <c r="H12" s="15"/>
      <c r="I12" s="18" t="s">
        <v>32</v>
      </c>
      <c r="J12" s="17"/>
      <c r="K12" s="19"/>
    </row>
    <row r="13" customFormat="false" ht="15" hidden="false" customHeight="false" outlineLevel="0" collapsed="false">
      <c r="B13" s="11" t="s">
        <v>33</v>
      </c>
      <c r="C13" s="12" t="s">
        <v>34</v>
      </c>
      <c r="D13" s="18" t="s">
        <v>35</v>
      </c>
      <c r="E13" s="12"/>
      <c r="F13" s="12" t="n">
        <f aca="false">E13/12</f>
        <v>0</v>
      </c>
      <c r="G13" s="14"/>
      <c r="H13" s="15"/>
      <c r="I13" s="18" t="s">
        <v>36</v>
      </c>
      <c r="J13" s="17"/>
      <c r="K13" s="19"/>
    </row>
    <row r="14" customFormat="false" ht="15" hidden="false" customHeight="false" outlineLevel="0" collapsed="false">
      <c r="B14" s="11" t="s">
        <v>37</v>
      </c>
      <c r="C14" s="12" t="s">
        <v>38</v>
      </c>
      <c r="D14" s="18"/>
      <c r="E14" s="12" t="n">
        <v>22994.76</v>
      </c>
      <c r="F14" s="12" t="n">
        <f aca="false">E14/12</f>
        <v>1916.23</v>
      </c>
      <c r="G14" s="14"/>
      <c r="H14" s="15"/>
      <c r="I14" s="18" t="s">
        <v>39</v>
      </c>
      <c r="J14" s="17"/>
      <c r="K14" s="19"/>
    </row>
    <row r="15" customFormat="false" ht="15" hidden="false" customHeight="false" outlineLevel="0" collapsed="false">
      <c r="B15" s="11" t="s">
        <v>40</v>
      </c>
      <c r="C15" s="12"/>
      <c r="D15" s="18"/>
      <c r="E15" s="12" t="n">
        <v>26204.7600000001</v>
      </c>
      <c r="F15" s="12" t="n">
        <f aca="false">E15/12</f>
        <v>2183.73000000001</v>
      </c>
      <c r="G15" s="14"/>
      <c r="H15" s="15"/>
      <c r="I15" s="18" t="s">
        <v>41</v>
      </c>
      <c r="J15" s="17"/>
      <c r="K15" s="19"/>
    </row>
    <row r="16" customFormat="false" ht="14.9" hidden="false" customHeight="false" outlineLevel="0" collapsed="false">
      <c r="B16" s="11" t="s">
        <v>42</v>
      </c>
      <c r="C16" s="12" t="s">
        <v>34</v>
      </c>
      <c r="D16" s="18" t="s">
        <v>43</v>
      </c>
      <c r="E16" s="12"/>
      <c r="F16" s="12"/>
      <c r="G16" s="14"/>
      <c r="H16" s="15"/>
      <c r="I16" s="18" t="s">
        <v>44</v>
      </c>
      <c r="J16" s="17"/>
      <c r="K16" s="19"/>
    </row>
    <row r="17" customFormat="false" ht="14.9" hidden="false" customHeight="false" outlineLevel="0" collapsed="false">
      <c r="B17" s="11" t="s">
        <v>45</v>
      </c>
      <c r="C17" s="12" t="s">
        <v>46</v>
      </c>
      <c r="D17" s="18"/>
      <c r="E17" s="12"/>
      <c r="F17" s="12"/>
      <c r="G17" s="14"/>
      <c r="H17" s="15"/>
      <c r="I17" s="18" t="s">
        <v>47</v>
      </c>
      <c r="J17" s="17"/>
      <c r="K17" s="19"/>
    </row>
    <row r="18" customFormat="false" ht="14.9" hidden="false" customHeight="false" outlineLevel="0" collapsed="false">
      <c r="B18" s="11" t="s">
        <v>48</v>
      </c>
      <c r="C18" s="12" t="s">
        <v>13</v>
      </c>
      <c r="D18" s="18"/>
      <c r="E18" s="12" t="n">
        <v>3157.8</v>
      </c>
      <c r="F18" s="12" t="n">
        <f aca="false">E18/12</f>
        <v>263.15</v>
      </c>
      <c r="G18" s="14"/>
      <c r="H18" s="15"/>
      <c r="I18" s="18" t="s">
        <v>49</v>
      </c>
      <c r="J18" s="17"/>
      <c r="K18" s="19"/>
    </row>
    <row r="19" customFormat="false" ht="15" hidden="false" customHeight="false" outlineLevel="0" collapsed="false">
      <c r="B19" s="20"/>
      <c r="C19" s="21"/>
      <c r="D19" s="18"/>
      <c r="E19" s="12"/>
      <c r="F19" s="12" t="n">
        <f aca="false">E19/12</f>
        <v>0</v>
      </c>
      <c r="G19" s="14"/>
      <c r="H19" s="15"/>
      <c r="I19" s="18"/>
      <c r="J19" s="17"/>
      <c r="K19" s="19"/>
    </row>
    <row r="20" customFormat="false" ht="15" hidden="false" customHeight="false" outlineLevel="0" collapsed="false">
      <c r="B20" s="22" t="s">
        <v>50</v>
      </c>
      <c r="C20" s="23"/>
      <c r="D20" s="24"/>
      <c r="E20" s="23" t="n">
        <f aca="false">SUM(E4:E19)</f>
        <v>553010.16</v>
      </c>
      <c r="F20" s="23" t="n">
        <f aca="false">SUM(F4:F19)</f>
        <v>46084.18</v>
      </c>
      <c r="G20" s="25" t="n">
        <f aca="false">SUM(G4:G19)</f>
        <v>0</v>
      </c>
      <c r="H20" s="26" t="n">
        <f aca="false">SUM(H4:H19)</f>
        <v>-0.00871264667263142</v>
      </c>
      <c r="I20" s="24"/>
      <c r="J20" s="27"/>
    </row>
    <row r="21" customFormat="false" ht="15" hidden="false" customHeight="false" outlineLevel="0" collapsed="false">
      <c r="C21" s="17"/>
      <c r="E21" s="17"/>
      <c r="F21" s="17"/>
      <c r="G21" s="28"/>
      <c r="H21" s="29"/>
    </row>
    <row r="22" customFormat="false" ht="15" hidden="false" customHeight="false" outlineLevel="0" collapsed="false">
      <c r="G22" s="30"/>
    </row>
    <row r="23" customFormat="false" ht="15" hidden="false" customHeight="false" outlineLevel="0" collapsed="false">
      <c r="G23" s="30"/>
      <c r="J23" s="31"/>
    </row>
    <row r="24" customFormat="false" ht="15" hidden="false" customHeight="false" outlineLevel="0" collapsed="false">
      <c r="G24" s="30"/>
    </row>
    <row r="25" customFormat="false" ht="15" hidden="false" customHeight="false" outlineLevel="0" collapsed="false">
      <c r="G25" s="30"/>
    </row>
    <row r="26" customFormat="false" ht="15" hidden="false" customHeight="false" outlineLevel="0" collapsed="false">
      <c r="G26" s="30"/>
    </row>
  </sheetData>
  <mergeCells count="1">
    <mergeCell ref="J3:K3"/>
  </mergeCells>
  <conditionalFormatting sqref="C11:C13 C1:C9 C20:C1048576">
    <cfRule type="containsText" priority="2" operator="containsText" aboveAverage="0" equalAverage="0" bottom="0" percent="0" rank="0" text="acréscimo" dxfId="0">
      <formula>NOT(ISERROR(SEARCH("acréscimo",C1)))</formula>
    </cfRule>
    <cfRule type="containsText" priority="3" operator="containsText" aboveAverage="0" equalAverage="0" bottom="0" percent="0" rank="0" text="supressão" dxfId="1">
      <formula>NOT(ISERROR(SEARCH("supressão",C1)))</formula>
    </cfRule>
  </conditionalFormatting>
  <conditionalFormatting sqref="C10">
    <cfRule type="containsText" priority="4" operator="containsText" aboveAverage="0" equalAverage="0" bottom="0" percent="0" rank="0" text="acréscimo" dxfId="2">
      <formula>NOT(ISERROR(SEARCH("acréscimo",C10)))</formula>
    </cfRule>
    <cfRule type="containsText" priority="5" operator="containsText" aboveAverage="0" equalAverage="0" bottom="0" percent="0" rank="0" text="supressão" dxfId="3">
      <formula>NOT(ISERROR(SEARCH("supressão",C10)))</formula>
    </cfRule>
  </conditionalFormatting>
  <conditionalFormatting sqref="C14">
    <cfRule type="containsText" priority="6" operator="containsText" aboveAverage="0" equalAverage="0" bottom="0" percent="0" rank="0" text="acréscimo" dxfId="4">
      <formula>NOT(ISERROR(SEARCH("acréscimo",C14)))</formula>
    </cfRule>
    <cfRule type="containsText" priority="7" operator="containsText" aboveAverage="0" equalAverage="0" bottom="0" percent="0" rank="0" text="supressão" dxfId="5">
      <formula>NOT(ISERROR(SEARCH("supressão",C14)))</formula>
    </cfRule>
  </conditionalFormatting>
  <conditionalFormatting sqref="C15">
    <cfRule type="containsText" priority="8" operator="containsText" aboveAverage="0" equalAverage="0" bottom="0" percent="0" rank="0" text="acréscimo" dxfId="6">
      <formula>NOT(ISERROR(SEARCH("acréscimo",C15)))</formula>
    </cfRule>
    <cfRule type="containsText" priority="9" operator="containsText" aboveAverage="0" equalAverage="0" bottom="0" percent="0" rank="0" text="supressão" dxfId="7">
      <formula>NOT(ISERROR(SEARCH("supressão",C15)))</formula>
    </cfRule>
  </conditionalFormatting>
  <conditionalFormatting sqref="C16:C19">
    <cfRule type="containsText" priority="10" operator="containsText" aboveAverage="0" equalAverage="0" bottom="0" percent="0" rank="0" text="acréscimo" dxfId="8">
      <formula>NOT(ISERROR(SEARCH("acréscimo",C16)))</formula>
    </cfRule>
    <cfRule type="containsText" priority="11" operator="containsText" aboveAverage="0" equalAverage="0" bottom="0" percent="0" rank="0" text="supressão" dxfId="9">
      <formula>NOT(ISERROR(SEARCH("supressão",C16)))</formula>
    </cfRule>
  </conditionalFormatting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R204"/>
  <sheetViews>
    <sheetView showFormulas="false" showGridLines="false" showRowColHeaders="true" showZeros="true" rightToLeft="false" tabSelected="false" showOutlineSymbols="true" defaultGridColor="true" view="normal" topLeftCell="C187" colorId="64" zoomScale="120" zoomScaleNormal="120" zoomScalePageLayoutView="100" workbookViewId="0">
      <selection pane="topLeft" activeCell="E205" activeCellId="0" sqref="E205"/>
    </sheetView>
  </sheetViews>
  <sheetFormatPr defaultColWidth="8.54296875" defaultRowHeight="15" zeroHeight="false" outlineLevelRow="0" outlineLevelCol="0"/>
  <cols>
    <col collapsed="false" customWidth="true" hidden="false" outlineLevel="0" max="2" min="2" style="0" width="14.28"/>
    <col collapsed="false" customWidth="true" hidden="false" outlineLevel="0" max="3" min="3" style="0" width="5.43"/>
    <col collapsed="false" customWidth="true" hidden="false" outlineLevel="0" max="4" min="4" style="0" width="45"/>
    <col collapsed="false" customWidth="true" hidden="false" outlineLevel="0" max="9" min="5" style="0" width="15.85"/>
    <col collapsed="false" customWidth="true" hidden="false" outlineLevel="0" max="10" min="10" style="0" width="16.85"/>
    <col collapsed="false" customWidth="true" hidden="false" outlineLevel="0" max="11" min="11" style="0" width="13.85"/>
    <col collapsed="false" customWidth="true" hidden="false" outlineLevel="0" max="12" min="12" style="0" width="15.28"/>
    <col collapsed="false" customWidth="true" hidden="false" outlineLevel="0" max="14" min="14" style="0" width="2.14"/>
    <col collapsed="false" customWidth="true" hidden="false" outlineLevel="0" max="15" min="15" style="0" width="15.28"/>
    <col collapsed="false" customWidth="true" hidden="false" outlineLevel="0" max="16" min="16" style="0" width="13.43"/>
  </cols>
  <sheetData>
    <row r="1" customFormat="false" ht="15.75" hidden="false" customHeight="false" outlineLevel="0" collapsed="false"/>
    <row r="2" customFormat="false" ht="15.75" hidden="false" customHeight="false" outlineLevel="0" collapsed="false">
      <c r="C2" s="32" t="s">
        <v>1</v>
      </c>
      <c r="D2" s="32"/>
      <c r="E2" s="32"/>
      <c r="F2" s="32"/>
      <c r="G2" s="32"/>
      <c r="H2" s="32"/>
    </row>
    <row r="3" customFormat="false" ht="45.75" hidden="false" customHeight="false" outlineLevel="0" collapsed="false">
      <c r="C3" s="33" t="s">
        <v>51</v>
      </c>
      <c r="D3" s="34" t="s">
        <v>52</v>
      </c>
      <c r="E3" s="34" t="s">
        <v>53</v>
      </c>
      <c r="F3" s="34" t="s">
        <v>54</v>
      </c>
      <c r="G3" s="34" t="s">
        <v>55</v>
      </c>
      <c r="H3" s="34" t="s">
        <v>56</v>
      </c>
    </row>
    <row r="4" customFormat="false" ht="15.75" hidden="false" customHeight="false" outlineLevel="0" collapsed="false">
      <c r="C4" s="35" t="n">
        <v>1</v>
      </c>
      <c r="D4" s="36" t="s">
        <v>57</v>
      </c>
      <c r="E4" s="35" t="n">
        <v>1</v>
      </c>
      <c r="F4" s="37" t="n">
        <v>1711.3</v>
      </c>
      <c r="G4" s="37" t="n">
        <v>1711.3</v>
      </c>
      <c r="H4" s="37" t="n">
        <v>20535.55</v>
      </c>
    </row>
    <row r="5" customFormat="false" ht="15.75" hidden="false" customHeight="false" outlineLevel="0" collapsed="false">
      <c r="C5" s="35" t="n">
        <v>2</v>
      </c>
      <c r="D5" s="36" t="s">
        <v>58</v>
      </c>
      <c r="E5" s="35" t="n">
        <v>2</v>
      </c>
      <c r="F5" s="37" t="n">
        <v>2462.91</v>
      </c>
      <c r="G5" s="37" t="n">
        <v>4925.81</v>
      </c>
      <c r="H5" s="37" t="n">
        <v>59109.74</v>
      </c>
    </row>
    <row r="6" customFormat="false" ht="15.75" hidden="false" customHeight="false" outlineLevel="0" collapsed="false">
      <c r="C6" s="35" t="n">
        <v>3</v>
      </c>
      <c r="D6" s="36" t="s">
        <v>59</v>
      </c>
      <c r="E6" s="35" t="n">
        <v>4</v>
      </c>
      <c r="F6" s="37" t="n">
        <v>2024.14</v>
      </c>
      <c r="G6" s="37" t="n">
        <v>8096.56</v>
      </c>
      <c r="H6" s="37" t="n">
        <v>97158.72</v>
      </c>
    </row>
    <row r="7" customFormat="false" ht="15.75" hidden="false" customHeight="false" outlineLevel="0" collapsed="false">
      <c r="C7" s="35" t="n">
        <v>4</v>
      </c>
      <c r="D7" s="36" t="s">
        <v>60</v>
      </c>
      <c r="E7" s="35" t="n">
        <v>1</v>
      </c>
      <c r="F7" s="37" t="n">
        <v>3367.24</v>
      </c>
      <c r="G7" s="37" t="n">
        <v>3367.24</v>
      </c>
      <c r="H7" s="37" t="n">
        <v>40406.93</v>
      </c>
    </row>
    <row r="8" customFormat="false" ht="15.75" hidden="false" customHeight="false" outlineLevel="0" collapsed="false">
      <c r="C8" s="35" t="n">
        <v>5</v>
      </c>
      <c r="D8" s="36" t="s">
        <v>61</v>
      </c>
      <c r="E8" s="35" t="n">
        <v>2</v>
      </c>
      <c r="F8" s="37" t="n">
        <v>3345.24</v>
      </c>
      <c r="G8" s="37" t="n">
        <v>6690.48</v>
      </c>
      <c r="H8" s="37" t="n">
        <v>80285.76</v>
      </c>
    </row>
    <row r="9" customFormat="false" ht="15.75" hidden="false" customHeight="false" outlineLevel="0" collapsed="false">
      <c r="C9" s="35" t="n">
        <v>6</v>
      </c>
      <c r="D9" s="36" t="s">
        <v>62</v>
      </c>
      <c r="E9" s="35" t="n">
        <v>2</v>
      </c>
      <c r="F9" s="37" t="n">
        <v>3798.82</v>
      </c>
      <c r="G9" s="37" t="n">
        <v>7597.63</v>
      </c>
      <c r="H9" s="37" t="n">
        <v>91171.59</v>
      </c>
    </row>
    <row r="10" customFormat="false" ht="15.75" hidden="false" customHeight="false" outlineLevel="0" collapsed="false">
      <c r="C10" s="35" t="n">
        <v>7</v>
      </c>
      <c r="D10" s="36" t="s">
        <v>63</v>
      </c>
      <c r="E10" s="35" t="n">
        <v>1</v>
      </c>
      <c r="F10" s="37" t="n">
        <v>4768.18</v>
      </c>
      <c r="G10" s="37" t="n">
        <v>4768.18</v>
      </c>
      <c r="H10" s="37" t="n">
        <v>57218.21</v>
      </c>
    </row>
    <row r="11" customFormat="false" ht="15.75" hidden="false" customHeight="false" outlineLevel="0" collapsed="false">
      <c r="C11" s="35" t="n">
        <v>14</v>
      </c>
      <c r="D11" s="36" t="s">
        <v>64</v>
      </c>
      <c r="E11" s="36"/>
      <c r="F11" s="37"/>
      <c r="G11" s="37" t="n">
        <v>1053.58</v>
      </c>
      <c r="H11" s="37" t="n">
        <v>12642.95</v>
      </c>
    </row>
    <row r="12" customFormat="false" ht="15.75" hidden="false" customHeight="false" outlineLevel="0" collapsed="false">
      <c r="C12" s="35" t="n">
        <v>16</v>
      </c>
      <c r="D12" s="36" t="s">
        <v>65</v>
      </c>
      <c r="E12" s="36"/>
      <c r="F12" s="37"/>
      <c r="G12" s="37" t="n">
        <v>1224.94</v>
      </c>
      <c r="H12" s="37" t="n">
        <v>14699.28</v>
      </c>
    </row>
    <row r="13" customFormat="false" ht="18.75" hidden="false" customHeight="true" outlineLevel="0" collapsed="false">
      <c r="C13" s="38" t="s">
        <v>66</v>
      </c>
      <c r="D13" s="38"/>
      <c r="E13" s="35" t="n">
        <f aca="false">SUM(E4:E12)</f>
        <v>13</v>
      </c>
      <c r="F13" s="37"/>
      <c r="G13" s="37"/>
      <c r="H13" s="37" t="n">
        <v>473228.74</v>
      </c>
    </row>
    <row r="15" customFormat="false" ht="15.75" hidden="false" customHeight="false" outlineLevel="0" collapsed="false"/>
    <row r="16" customFormat="false" ht="15.75" hidden="false" customHeight="false" outlineLevel="0" collapsed="false">
      <c r="C16" s="32" t="s">
        <v>67</v>
      </c>
      <c r="D16" s="32"/>
      <c r="E16" s="32"/>
      <c r="F16" s="32"/>
      <c r="G16" s="32"/>
      <c r="H16" s="32"/>
    </row>
    <row r="17" customFormat="false" ht="45.75" hidden="false" customHeight="false" outlineLevel="0" collapsed="false">
      <c r="C17" s="33" t="s">
        <v>51</v>
      </c>
      <c r="D17" s="34" t="s">
        <v>52</v>
      </c>
      <c r="E17" s="34" t="s">
        <v>53</v>
      </c>
      <c r="F17" s="34" t="s">
        <v>54</v>
      </c>
      <c r="G17" s="34" t="s">
        <v>55</v>
      </c>
      <c r="H17" s="34" t="s">
        <v>56</v>
      </c>
    </row>
    <row r="18" customFormat="false" ht="15.75" hidden="false" customHeight="false" outlineLevel="0" collapsed="false">
      <c r="C18" s="35" t="n">
        <v>1</v>
      </c>
      <c r="D18" s="36" t="s">
        <v>57</v>
      </c>
      <c r="E18" s="35" t="n">
        <v>1</v>
      </c>
      <c r="F18" s="37" t="n">
        <v>1751.41</v>
      </c>
      <c r="G18" s="37" t="n">
        <f aca="false">E18*F18</f>
        <v>1751.41</v>
      </c>
      <c r="H18" s="37" t="n">
        <f aca="false">12*G18</f>
        <v>21016.92</v>
      </c>
      <c r="I18" s="39" t="n">
        <f aca="false">G18-G4</f>
        <v>40.1100000000001</v>
      </c>
      <c r="J18" s="39" t="n">
        <f aca="false">H18-H4</f>
        <v>481.370000000003</v>
      </c>
    </row>
    <row r="19" customFormat="false" ht="15.75" hidden="false" customHeight="false" outlineLevel="0" collapsed="false">
      <c r="C19" s="35" t="n">
        <v>2</v>
      </c>
      <c r="D19" s="36" t="s">
        <v>58</v>
      </c>
      <c r="E19" s="35" t="n">
        <v>2</v>
      </c>
      <c r="F19" s="37" t="n">
        <v>2502.9</v>
      </c>
      <c r="G19" s="37" t="n">
        <f aca="false">E19*F19</f>
        <v>5005.8</v>
      </c>
      <c r="H19" s="37" t="n">
        <f aca="false">12*G19</f>
        <v>60069.6</v>
      </c>
      <c r="I19" s="39" t="n">
        <f aca="false">G19-G5</f>
        <v>79.9899999999998</v>
      </c>
      <c r="J19" s="39" t="n">
        <f aca="false">H19-H5</f>
        <v>959.860000000008</v>
      </c>
    </row>
    <row r="20" customFormat="false" ht="15.75" hidden="false" customHeight="false" outlineLevel="0" collapsed="false">
      <c r="C20" s="35" t="n">
        <v>3</v>
      </c>
      <c r="D20" s="36" t="s">
        <v>59</v>
      </c>
      <c r="E20" s="35" t="n">
        <v>4</v>
      </c>
      <c r="F20" s="37" t="n">
        <v>2075.81</v>
      </c>
      <c r="G20" s="37" t="n">
        <f aca="false">E20*F20</f>
        <v>8303.24</v>
      </c>
      <c r="H20" s="37" t="n">
        <f aca="false">12*G20</f>
        <v>99638.88</v>
      </c>
      <c r="I20" s="39" t="n">
        <f aca="false">G20-G6</f>
        <v>206.679999999999</v>
      </c>
      <c r="J20" s="39" t="n">
        <f aca="false">H20-H6</f>
        <v>2480.16</v>
      </c>
    </row>
    <row r="21" customFormat="false" ht="15.75" hidden="false" customHeight="false" outlineLevel="0" collapsed="false">
      <c r="C21" s="35" t="n">
        <v>4</v>
      </c>
      <c r="D21" s="36" t="s">
        <v>60</v>
      </c>
      <c r="E21" s="35" t="n">
        <v>1</v>
      </c>
      <c r="F21" s="37" t="n">
        <v>3522.08</v>
      </c>
      <c r="G21" s="37" t="n">
        <f aca="false">E21*F21</f>
        <v>3522.08</v>
      </c>
      <c r="H21" s="37" t="n">
        <f aca="false">12*G21</f>
        <v>42264.96</v>
      </c>
      <c r="I21" s="39" t="n">
        <f aca="false">G21-G7</f>
        <v>154.84</v>
      </c>
      <c r="J21" s="39" t="n">
        <f aca="false">H21-H7</f>
        <v>1858.03</v>
      </c>
    </row>
    <row r="22" customFormat="false" ht="15.75" hidden="false" customHeight="false" outlineLevel="0" collapsed="false">
      <c r="C22" s="35" t="n">
        <v>5</v>
      </c>
      <c r="D22" s="36" t="s">
        <v>61</v>
      </c>
      <c r="E22" s="35" t="n">
        <v>2</v>
      </c>
      <c r="F22" s="37" t="n">
        <v>3482.35</v>
      </c>
      <c r="G22" s="37" t="n">
        <f aca="false">E22*F22</f>
        <v>6964.7</v>
      </c>
      <c r="H22" s="37" t="n">
        <f aca="false">12*G22</f>
        <v>83576.4</v>
      </c>
      <c r="I22" s="39" t="n">
        <f aca="false">G22-G8</f>
        <v>274.22</v>
      </c>
      <c r="J22" s="39" t="n">
        <f aca="false">H22-H8</f>
        <v>3290.64</v>
      </c>
    </row>
    <row r="23" customFormat="false" ht="15.75" hidden="false" customHeight="false" outlineLevel="0" collapsed="false">
      <c r="C23" s="35" t="n">
        <v>6</v>
      </c>
      <c r="D23" s="36" t="s">
        <v>62</v>
      </c>
      <c r="E23" s="35" t="n">
        <v>2</v>
      </c>
      <c r="F23" s="37" t="n">
        <v>3949.28</v>
      </c>
      <c r="G23" s="37" t="n">
        <f aca="false">E23*F23</f>
        <v>7898.56</v>
      </c>
      <c r="H23" s="37" t="n">
        <f aca="false">12*G23</f>
        <v>94782.72</v>
      </c>
      <c r="I23" s="39" t="n">
        <f aca="false">G23-G9</f>
        <v>300.93</v>
      </c>
      <c r="J23" s="39" t="n">
        <f aca="false">H23-H9</f>
        <v>3611.13</v>
      </c>
    </row>
    <row r="24" customFormat="false" ht="15.75" hidden="false" customHeight="false" outlineLevel="0" collapsed="false">
      <c r="C24" s="35" t="n">
        <v>7</v>
      </c>
      <c r="D24" s="36" t="s">
        <v>63</v>
      </c>
      <c r="E24" s="35" t="n">
        <v>1</v>
      </c>
      <c r="F24" s="37" t="n">
        <v>4768.18</v>
      </c>
      <c r="G24" s="37" t="n">
        <f aca="false">E24*F24</f>
        <v>4768.18</v>
      </c>
      <c r="H24" s="37" t="n">
        <f aca="false">12*G24</f>
        <v>57218.16</v>
      </c>
      <c r="I24" s="39" t="n">
        <f aca="false">G24-G10</f>
        <v>0</v>
      </c>
      <c r="J24" s="39" t="n">
        <f aca="false">H24-H10</f>
        <v>-0.0499999999956344</v>
      </c>
    </row>
    <row r="25" customFormat="false" ht="15.75" hidden="false" customHeight="false" outlineLevel="0" collapsed="false">
      <c r="C25" s="35" t="n">
        <v>14</v>
      </c>
      <c r="D25" s="36" t="s">
        <v>64</v>
      </c>
      <c r="E25" s="36"/>
      <c r="F25" s="37" t="n">
        <v>1053.58</v>
      </c>
      <c r="G25" s="37" t="n">
        <v>1053.58</v>
      </c>
      <c r="H25" s="37" t="n">
        <f aca="false">12*G25</f>
        <v>12642.96</v>
      </c>
      <c r="I25" s="39" t="n">
        <f aca="false">G25-G11</f>
        <v>0</v>
      </c>
      <c r="J25" s="39" t="n">
        <f aca="false">H25-H11</f>
        <v>0.00999999999839929</v>
      </c>
    </row>
    <row r="26" customFormat="false" ht="15.75" hidden="false" customHeight="false" outlineLevel="0" collapsed="false">
      <c r="C26" s="35" t="n">
        <v>16</v>
      </c>
      <c r="D26" s="36" t="s">
        <v>65</v>
      </c>
      <c r="E26" s="36"/>
      <c r="F26" s="37" t="n">
        <v>1224.94</v>
      </c>
      <c r="G26" s="37" t="n">
        <v>1224.94</v>
      </c>
      <c r="H26" s="37" t="n">
        <f aca="false">12*G26</f>
        <v>14699.28</v>
      </c>
      <c r="I26" s="39" t="n">
        <f aca="false">G26-G12</f>
        <v>0</v>
      </c>
      <c r="J26" s="39" t="n">
        <f aca="false">H26-H12</f>
        <v>0</v>
      </c>
    </row>
    <row r="27" customFormat="false" ht="18.75" hidden="false" customHeight="true" outlineLevel="0" collapsed="false">
      <c r="C27" s="38" t="s">
        <v>66</v>
      </c>
      <c r="D27" s="38"/>
      <c r="E27" s="35" t="n">
        <f aca="false">SUM(E18:E26)</f>
        <v>13</v>
      </c>
      <c r="F27" s="37"/>
      <c r="G27" s="37" t="n">
        <f aca="false">SUM(G18:G26)</f>
        <v>40492.49</v>
      </c>
      <c r="H27" s="37" t="n">
        <f aca="false">SUM(H18:H26)</f>
        <v>485909.88</v>
      </c>
      <c r="I27" s="39"/>
      <c r="J27" s="39" t="n">
        <f aca="false">H27-H13</f>
        <v>12681.1400000001</v>
      </c>
    </row>
    <row r="29" customFormat="false" ht="15.75" hidden="false" customHeight="false" outlineLevel="0" collapsed="false"/>
    <row r="30" customFormat="false" ht="15.75" hidden="false" customHeight="false" outlineLevel="0" collapsed="false">
      <c r="C30" s="32" t="s">
        <v>68</v>
      </c>
      <c r="D30" s="32"/>
      <c r="E30" s="32"/>
      <c r="F30" s="32"/>
      <c r="G30" s="32"/>
      <c r="H30" s="32"/>
    </row>
    <row r="31" customFormat="false" ht="45.75" hidden="false" customHeight="false" outlineLevel="0" collapsed="false">
      <c r="C31" s="33" t="s">
        <v>51</v>
      </c>
      <c r="D31" s="34" t="s">
        <v>52</v>
      </c>
      <c r="E31" s="34" t="s">
        <v>53</v>
      </c>
      <c r="F31" s="34" t="s">
        <v>54</v>
      </c>
      <c r="G31" s="34" t="s">
        <v>55</v>
      </c>
      <c r="H31" s="34" t="s">
        <v>56</v>
      </c>
    </row>
    <row r="32" customFormat="false" ht="15.75" hidden="false" customHeight="false" outlineLevel="0" collapsed="false">
      <c r="C32" s="35" t="n">
        <v>1</v>
      </c>
      <c r="D32" s="36" t="s">
        <v>57</v>
      </c>
      <c r="E32" s="35" t="n">
        <v>1</v>
      </c>
      <c r="F32" s="37" t="n">
        <v>1751.41</v>
      </c>
      <c r="G32" s="37" t="n">
        <f aca="false">E32*F32</f>
        <v>1751.41</v>
      </c>
      <c r="H32" s="37" t="n">
        <f aca="false">12*G32</f>
        <v>21016.92</v>
      </c>
      <c r="I32" s="39" t="n">
        <f aca="false">G32-G18</f>
        <v>0</v>
      </c>
      <c r="J32" s="39" t="n">
        <f aca="false">H32-H18</f>
        <v>0</v>
      </c>
    </row>
    <row r="33" customFormat="false" ht="15.75" hidden="false" customHeight="false" outlineLevel="0" collapsed="false">
      <c r="C33" s="35" t="n">
        <v>2</v>
      </c>
      <c r="D33" s="36" t="s">
        <v>58</v>
      </c>
      <c r="E33" s="35" t="n">
        <v>2</v>
      </c>
      <c r="F33" s="37" t="n">
        <v>2502.9</v>
      </c>
      <c r="G33" s="37" t="n">
        <f aca="false">E33*F33</f>
        <v>5005.8</v>
      </c>
      <c r="H33" s="37" t="n">
        <f aca="false">12*G33</f>
        <v>60069.6</v>
      </c>
      <c r="I33" s="39" t="n">
        <f aca="false">G33-G19</f>
        <v>0</v>
      </c>
      <c r="J33" s="39" t="n">
        <f aca="false">H33-H19</f>
        <v>0</v>
      </c>
    </row>
    <row r="34" customFormat="false" ht="15.75" hidden="false" customHeight="false" outlineLevel="0" collapsed="false">
      <c r="C34" s="35" t="n">
        <v>3</v>
      </c>
      <c r="D34" s="36" t="s">
        <v>59</v>
      </c>
      <c r="E34" s="35" t="n">
        <v>4</v>
      </c>
      <c r="F34" s="37" t="n">
        <v>2075.81</v>
      </c>
      <c r="G34" s="37" t="n">
        <f aca="false">E34*F34</f>
        <v>8303.24</v>
      </c>
      <c r="H34" s="37" t="n">
        <f aca="false">12*G34</f>
        <v>99638.88</v>
      </c>
      <c r="I34" s="39" t="n">
        <f aca="false">G34-G20</f>
        <v>0</v>
      </c>
      <c r="J34" s="39" t="n">
        <f aca="false">H34-H20</f>
        <v>0</v>
      </c>
    </row>
    <row r="35" customFormat="false" ht="15.75" hidden="false" customHeight="false" outlineLevel="0" collapsed="false">
      <c r="C35" s="35" t="n">
        <v>4</v>
      </c>
      <c r="D35" s="36" t="s">
        <v>60</v>
      </c>
      <c r="E35" s="35" t="n">
        <v>1</v>
      </c>
      <c r="F35" s="37" t="n">
        <v>3522.08</v>
      </c>
      <c r="G35" s="37" t="n">
        <f aca="false">E35*F35</f>
        <v>3522.08</v>
      </c>
      <c r="H35" s="37" t="n">
        <f aca="false">12*G35</f>
        <v>42264.96</v>
      </c>
      <c r="I35" s="39" t="n">
        <f aca="false">G35-G21</f>
        <v>0</v>
      </c>
      <c r="J35" s="39" t="n">
        <f aca="false">H35-H21</f>
        <v>0</v>
      </c>
    </row>
    <row r="36" customFormat="false" ht="15.75" hidden="false" customHeight="false" outlineLevel="0" collapsed="false">
      <c r="C36" s="35" t="n">
        <v>5</v>
      </c>
      <c r="D36" s="36" t="s">
        <v>61</v>
      </c>
      <c r="E36" s="35" t="n">
        <v>2</v>
      </c>
      <c r="F36" s="37" t="n">
        <v>3482.35</v>
      </c>
      <c r="G36" s="37" t="n">
        <f aca="false">E36*F36</f>
        <v>6964.7</v>
      </c>
      <c r="H36" s="37" t="n">
        <f aca="false">12*G36</f>
        <v>83576.4</v>
      </c>
      <c r="I36" s="39" t="n">
        <f aca="false">G36-G22</f>
        <v>0</v>
      </c>
      <c r="J36" s="39" t="n">
        <f aca="false">H36-H22</f>
        <v>0</v>
      </c>
    </row>
    <row r="37" customFormat="false" ht="15.75" hidden="false" customHeight="false" outlineLevel="0" collapsed="false">
      <c r="C37" s="35" t="n">
        <v>6</v>
      </c>
      <c r="D37" s="36" t="s">
        <v>62</v>
      </c>
      <c r="E37" s="35" t="n">
        <v>2</v>
      </c>
      <c r="F37" s="37" t="n">
        <v>3949.28</v>
      </c>
      <c r="G37" s="37" t="n">
        <f aca="false">E37*F37</f>
        <v>7898.56</v>
      </c>
      <c r="H37" s="37" t="n">
        <f aca="false">12*G37</f>
        <v>94782.72</v>
      </c>
      <c r="I37" s="39" t="n">
        <f aca="false">G37-G23</f>
        <v>0</v>
      </c>
      <c r="J37" s="39" t="n">
        <f aca="false">H37-H23</f>
        <v>0</v>
      </c>
    </row>
    <row r="38" customFormat="false" ht="15.75" hidden="false" customHeight="false" outlineLevel="0" collapsed="false">
      <c r="C38" s="40" t="n">
        <v>7</v>
      </c>
      <c r="D38" s="41" t="s">
        <v>63</v>
      </c>
      <c r="E38" s="40" t="n">
        <v>1</v>
      </c>
      <c r="F38" s="42" t="n">
        <v>4971.74</v>
      </c>
      <c r="G38" s="42" t="n">
        <f aca="false">E38*F38</f>
        <v>4971.74</v>
      </c>
      <c r="H38" s="42" t="n">
        <f aca="false">12*G38</f>
        <v>59660.88</v>
      </c>
      <c r="I38" s="43" t="n">
        <f aca="false">G38-G24</f>
        <v>203.559999999999</v>
      </c>
      <c r="J38" s="43" t="n">
        <f aca="false">H38-H24</f>
        <v>2442.71999999999</v>
      </c>
    </row>
    <row r="39" customFormat="false" ht="15.75" hidden="false" customHeight="false" outlineLevel="0" collapsed="false">
      <c r="C39" s="40" t="n">
        <v>14</v>
      </c>
      <c r="D39" s="41" t="s">
        <v>64</v>
      </c>
      <c r="E39" s="41"/>
      <c r="F39" s="42" t="n">
        <v>1085.08</v>
      </c>
      <c r="G39" s="42" t="n">
        <v>1085.08</v>
      </c>
      <c r="H39" s="42" t="n">
        <f aca="false">12*G39</f>
        <v>13020.96</v>
      </c>
      <c r="I39" s="43" t="n">
        <f aca="false">G39-G25</f>
        <v>31.5</v>
      </c>
      <c r="J39" s="43" t="n">
        <f aca="false">H39-H25</f>
        <v>378</v>
      </c>
    </row>
    <row r="40" customFormat="false" ht="15.75" hidden="false" customHeight="false" outlineLevel="0" collapsed="false">
      <c r="C40" s="35" t="n">
        <v>16</v>
      </c>
      <c r="D40" s="36" t="s">
        <v>65</v>
      </c>
      <c r="E40" s="36"/>
      <c r="F40" s="37" t="n">
        <v>1224.94</v>
      </c>
      <c r="G40" s="37" t="n">
        <v>1224.94</v>
      </c>
      <c r="H40" s="37" t="n">
        <f aca="false">12*G40</f>
        <v>14699.28</v>
      </c>
      <c r="I40" s="39" t="n">
        <f aca="false">G40-G26</f>
        <v>0</v>
      </c>
      <c r="J40" s="39" t="n">
        <f aca="false">H40-H26</f>
        <v>0</v>
      </c>
    </row>
    <row r="41" customFormat="false" ht="18.75" hidden="false" customHeight="true" outlineLevel="0" collapsed="false">
      <c r="C41" s="38" t="s">
        <v>66</v>
      </c>
      <c r="D41" s="38"/>
      <c r="E41" s="35" t="n">
        <f aca="false">SUM(E32:E40)</f>
        <v>13</v>
      </c>
      <c r="F41" s="37"/>
      <c r="G41" s="37" t="n">
        <f aca="false">SUM(G32:G40)</f>
        <v>40727.55</v>
      </c>
      <c r="H41" s="37" t="n">
        <f aca="false">SUM(H32:H40)</f>
        <v>488730.6</v>
      </c>
      <c r="I41" s="39" t="n">
        <f aca="false">G41-G27</f>
        <v>235.059999999998</v>
      </c>
      <c r="J41" s="39" t="n">
        <f aca="false">H41-H27</f>
        <v>2820.71999999997</v>
      </c>
    </row>
    <row r="43" customFormat="false" ht="15.75" hidden="false" customHeight="false" outlineLevel="0" collapsed="false"/>
    <row r="44" customFormat="false" ht="15.75" hidden="false" customHeight="false" outlineLevel="0" collapsed="false">
      <c r="C44" s="32" t="s">
        <v>69</v>
      </c>
      <c r="D44" s="32"/>
      <c r="E44" s="32"/>
      <c r="F44" s="32"/>
      <c r="G44" s="32"/>
      <c r="H44" s="32"/>
    </row>
    <row r="45" customFormat="false" ht="45.75" hidden="false" customHeight="false" outlineLevel="0" collapsed="false">
      <c r="C45" s="33" t="s">
        <v>51</v>
      </c>
      <c r="D45" s="34" t="s">
        <v>52</v>
      </c>
      <c r="E45" s="34" t="s">
        <v>53</v>
      </c>
      <c r="F45" s="34" t="s">
        <v>54</v>
      </c>
      <c r="G45" s="34" t="s">
        <v>55</v>
      </c>
      <c r="H45" s="34" t="s">
        <v>56</v>
      </c>
    </row>
    <row r="46" customFormat="false" ht="15.75" hidden="false" customHeight="false" outlineLevel="0" collapsed="false">
      <c r="C46" s="40" t="n">
        <v>1</v>
      </c>
      <c r="D46" s="41" t="s">
        <v>57</v>
      </c>
      <c r="E46" s="40" t="n">
        <v>1</v>
      </c>
      <c r="F46" s="42" t="n">
        <v>1814.05</v>
      </c>
      <c r="G46" s="42" t="n">
        <f aca="false">E46*F46</f>
        <v>1814.05</v>
      </c>
      <c r="H46" s="42" t="n">
        <f aca="false">12*G46</f>
        <v>21768.6</v>
      </c>
      <c r="I46" s="43" t="n">
        <f aca="false">G46-G32</f>
        <v>62.6399999999999</v>
      </c>
      <c r="J46" s="43" t="n">
        <f aca="false">H46-H32</f>
        <v>751.679999999997</v>
      </c>
    </row>
    <row r="47" customFormat="false" ht="15.75" hidden="false" customHeight="false" outlineLevel="0" collapsed="false">
      <c r="C47" s="40" t="n">
        <v>2</v>
      </c>
      <c r="D47" s="41" t="s">
        <v>58</v>
      </c>
      <c r="E47" s="40" t="n">
        <v>2</v>
      </c>
      <c r="F47" s="42" t="n">
        <v>2600.26</v>
      </c>
      <c r="G47" s="42" t="n">
        <f aca="false">E47*F47</f>
        <v>5200.52</v>
      </c>
      <c r="H47" s="42" t="n">
        <f aca="false">12*G47</f>
        <v>62406.24</v>
      </c>
      <c r="I47" s="43" t="n">
        <f aca="false">G47-G33</f>
        <v>194.72</v>
      </c>
      <c r="J47" s="43" t="n">
        <f aca="false">H47-H33</f>
        <v>2336.64</v>
      </c>
    </row>
    <row r="48" customFormat="false" ht="15.75" hidden="false" customHeight="false" outlineLevel="0" collapsed="false">
      <c r="C48" s="40" t="n">
        <v>3</v>
      </c>
      <c r="D48" s="41" t="s">
        <v>59</v>
      </c>
      <c r="E48" s="40" t="n">
        <v>4</v>
      </c>
      <c r="F48" s="42" t="n">
        <v>2156.15</v>
      </c>
      <c r="G48" s="42" t="n">
        <f aca="false">E48*F48</f>
        <v>8624.6</v>
      </c>
      <c r="H48" s="42" t="n">
        <f aca="false">12*G48</f>
        <v>103495.2</v>
      </c>
      <c r="I48" s="43" t="n">
        <f aca="false">G48-G34</f>
        <v>321.360000000001</v>
      </c>
      <c r="J48" s="43" t="n">
        <f aca="false">H48-H34</f>
        <v>3856.32000000001</v>
      </c>
    </row>
    <row r="49" customFormat="false" ht="15.75" hidden="false" customHeight="false" outlineLevel="0" collapsed="false">
      <c r="C49" s="40" t="n">
        <v>4</v>
      </c>
      <c r="D49" s="41" t="s">
        <v>60</v>
      </c>
      <c r="E49" s="40" t="n">
        <v>1</v>
      </c>
      <c r="F49" s="42" t="n">
        <v>3665.11</v>
      </c>
      <c r="G49" s="42" t="n">
        <f aca="false">E49*F49</f>
        <v>3665.11</v>
      </c>
      <c r="H49" s="42" t="n">
        <f aca="false">12*G49</f>
        <v>43981.32</v>
      </c>
      <c r="I49" s="43" t="n">
        <f aca="false">G49-G35</f>
        <v>143.03</v>
      </c>
      <c r="J49" s="43" t="n">
        <f aca="false">H49-H35</f>
        <v>1716.36</v>
      </c>
    </row>
    <row r="50" customFormat="false" ht="15.75" hidden="false" customHeight="false" outlineLevel="0" collapsed="false">
      <c r="C50" s="40" t="n">
        <v>5</v>
      </c>
      <c r="D50" s="41" t="s">
        <v>61</v>
      </c>
      <c r="E50" s="40" t="n">
        <v>2</v>
      </c>
      <c r="F50" s="42" t="n">
        <v>3627.95</v>
      </c>
      <c r="G50" s="42" t="n">
        <f aca="false">E50*F50</f>
        <v>7255.9</v>
      </c>
      <c r="H50" s="42" t="n">
        <f aca="false">12*G50</f>
        <v>87070.8</v>
      </c>
      <c r="I50" s="43" t="n">
        <f aca="false">G50-G36</f>
        <v>291.2</v>
      </c>
      <c r="J50" s="43" t="n">
        <f aca="false">H50-H36</f>
        <v>3494.39999999999</v>
      </c>
    </row>
    <row r="51" customFormat="false" ht="15.75" hidden="false" customHeight="false" outlineLevel="0" collapsed="false">
      <c r="C51" s="40" t="n">
        <v>6</v>
      </c>
      <c r="D51" s="41" t="s">
        <v>62</v>
      </c>
      <c r="E51" s="40" t="n">
        <v>2</v>
      </c>
      <c r="F51" s="42" t="n">
        <v>4113.97</v>
      </c>
      <c r="G51" s="42" t="n">
        <f aca="false">E51*F51</f>
        <v>8227.94</v>
      </c>
      <c r="H51" s="42" t="n">
        <f aca="false">12*G51</f>
        <v>98735.28</v>
      </c>
      <c r="I51" s="43" t="n">
        <f aca="false">G51-G37</f>
        <v>329.38</v>
      </c>
      <c r="J51" s="43" t="n">
        <f aca="false">H51-H37</f>
        <v>3952.56</v>
      </c>
    </row>
    <row r="52" customFormat="false" ht="15.75" hidden="false" customHeight="false" outlineLevel="0" collapsed="false">
      <c r="C52" s="38" t="n">
        <v>7</v>
      </c>
      <c r="D52" s="36" t="s">
        <v>63</v>
      </c>
      <c r="E52" s="38" t="n">
        <v>1</v>
      </c>
      <c r="F52" s="37" t="n">
        <v>4971.74</v>
      </c>
      <c r="G52" s="37" t="n">
        <f aca="false">E52*F52</f>
        <v>4971.74</v>
      </c>
      <c r="H52" s="37" t="n">
        <f aca="false">12*G52</f>
        <v>59660.88</v>
      </c>
      <c r="I52" s="44" t="n">
        <f aca="false">G52-G38</f>
        <v>0</v>
      </c>
      <c r="J52" s="44" t="n">
        <f aca="false">H52-H38</f>
        <v>0</v>
      </c>
    </row>
    <row r="53" customFormat="false" ht="15.75" hidden="false" customHeight="false" outlineLevel="0" collapsed="false">
      <c r="C53" s="38" t="n">
        <v>14</v>
      </c>
      <c r="D53" s="36" t="s">
        <v>70</v>
      </c>
      <c r="E53" s="36"/>
      <c r="F53" s="37" t="n">
        <v>1085.08</v>
      </c>
      <c r="G53" s="37" t="n">
        <v>1085.08</v>
      </c>
      <c r="H53" s="37" t="n">
        <f aca="false">12*G53</f>
        <v>13020.96</v>
      </c>
      <c r="I53" s="44" t="n">
        <f aca="false">G53-G39</f>
        <v>0</v>
      </c>
      <c r="J53" s="44" t="n">
        <f aca="false">H53-H39</f>
        <v>0</v>
      </c>
    </row>
    <row r="54" customFormat="false" ht="15.75" hidden="false" customHeight="false" outlineLevel="0" collapsed="false">
      <c r="C54" s="35" t="n">
        <v>16</v>
      </c>
      <c r="D54" s="36" t="s">
        <v>71</v>
      </c>
      <c r="E54" s="36"/>
      <c r="F54" s="37" t="n">
        <v>1224.94</v>
      </c>
      <c r="G54" s="37" t="n">
        <v>1224.94</v>
      </c>
      <c r="H54" s="37" t="n">
        <f aca="false">12*G54</f>
        <v>14699.28</v>
      </c>
      <c r="I54" s="39" t="n">
        <f aca="false">G54-G40</f>
        <v>0</v>
      </c>
      <c r="J54" s="39" t="n">
        <f aca="false">H54-H40</f>
        <v>0</v>
      </c>
    </row>
    <row r="55" customFormat="false" ht="15.75" hidden="false" customHeight="false" outlineLevel="0" collapsed="false">
      <c r="C55" s="38" t="s">
        <v>66</v>
      </c>
      <c r="D55" s="38"/>
      <c r="E55" s="35" t="n">
        <f aca="false">SUM(E46:E54)</f>
        <v>13</v>
      </c>
      <c r="F55" s="37"/>
      <c r="G55" s="37" t="n">
        <f aca="false">SUM(G46:G54)</f>
        <v>42069.88</v>
      </c>
      <c r="H55" s="37" t="n">
        <f aca="false">SUM(H46:H54)</f>
        <v>504838.56</v>
      </c>
      <c r="I55" s="39" t="n">
        <f aca="false">G55-G41</f>
        <v>1342.33</v>
      </c>
      <c r="J55" s="39" t="n">
        <f aca="false">H55-H41</f>
        <v>16107.9600000001</v>
      </c>
    </row>
    <row r="57" customFormat="false" ht="15.75" hidden="false" customHeight="false" outlineLevel="0" collapsed="false"/>
    <row r="58" customFormat="false" ht="15.75" hidden="false" customHeight="false" outlineLevel="0" collapsed="false">
      <c r="C58" s="32" t="s">
        <v>72</v>
      </c>
      <c r="D58" s="32"/>
      <c r="E58" s="32"/>
      <c r="F58" s="32"/>
      <c r="G58" s="32"/>
      <c r="H58" s="32"/>
    </row>
    <row r="59" customFormat="false" ht="45.75" hidden="false" customHeight="false" outlineLevel="0" collapsed="false">
      <c r="C59" s="33" t="s">
        <v>51</v>
      </c>
      <c r="D59" s="34" t="s">
        <v>52</v>
      </c>
      <c r="E59" s="34" t="s">
        <v>53</v>
      </c>
      <c r="F59" s="34" t="s">
        <v>54</v>
      </c>
      <c r="G59" s="34" t="s">
        <v>55</v>
      </c>
      <c r="H59" s="34" t="s">
        <v>56</v>
      </c>
    </row>
    <row r="60" customFormat="false" ht="15.75" hidden="false" customHeight="false" outlineLevel="0" collapsed="false">
      <c r="C60" s="40" t="n">
        <v>1</v>
      </c>
      <c r="D60" s="41" t="s">
        <v>57</v>
      </c>
      <c r="E60" s="40" t="n">
        <v>1</v>
      </c>
      <c r="F60" s="42" t="n">
        <v>1798.56</v>
      </c>
      <c r="G60" s="42" t="n">
        <f aca="false">E60*F60</f>
        <v>1798.56</v>
      </c>
      <c r="H60" s="42" t="n">
        <f aca="false">12*G60</f>
        <v>21582.72</v>
      </c>
      <c r="I60" s="43" t="n">
        <f aca="false">G60-G46</f>
        <v>-15.49</v>
      </c>
      <c r="J60" s="43" t="n">
        <f aca="false">H60-H46</f>
        <v>-185.879999999997</v>
      </c>
    </row>
    <row r="61" customFormat="false" ht="15.75" hidden="false" customHeight="false" outlineLevel="0" collapsed="false">
      <c r="C61" s="40" t="n">
        <v>2</v>
      </c>
      <c r="D61" s="41" t="s">
        <v>58</v>
      </c>
      <c r="E61" s="40" t="n">
        <v>2</v>
      </c>
      <c r="F61" s="42" t="n">
        <v>2576.9</v>
      </c>
      <c r="G61" s="42" t="n">
        <f aca="false">E61*F61</f>
        <v>5153.8</v>
      </c>
      <c r="H61" s="42" t="n">
        <f aca="false">12*G61</f>
        <v>61845.6</v>
      </c>
      <c r="I61" s="43" t="n">
        <f aca="false">G61-G47</f>
        <v>-46.7200000000003</v>
      </c>
      <c r="J61" s="43" t="n">
        <f aca="false">H61-H47</f>
        <v>-560.639999999999</v>
      </c>
    </row>
    <row r="62" customFormat="false" ht="15.75" hidden="false" customHeight="false" outlineLevel="0" collapsed="false">
      <c r="C62" s="40" t="n">
        <v>3</v>
      </c>
      <c r="D62" s="41" t="s">
        <v>59</v>
      </c>
      <c r="E62" s="40" t="n">
        <v>4</v>
      </c>
      <c r="F62" s="42" t="n">
        <v>2136.39</v>
      </c>
      <c r="G62" s="42" t="n">
        <f aca="false">E62*F62</f>
        <v>8545.56</v>
      </c>
      <c r="H62" s="42" t="n">
        <f aca="false">12*G62</f>
        <v>102546.72</v>
      </c>
      <c r="I62" s="43" t="n">
        <f aca="false">G62-G48</f>
        <v>-79.0400000000009</v>
      </c>
      <c r="J62" s="43" t="n">
        <f aca="false">H62-H48</f>
        <v>-948.480000000011</v>
      </c>
    </row>
    <row r="63" customFormat="false" ht="15.75" hidden="false" customHeight="false" outlineLevel="0" collapsed="false">
      <c r="C63" s="40" t="n">
        <v>4</v>
      </c>
      <c r="D63" s="41" t="s">
        <v>60</v>
      </c>
      <c r="E63" s="40" t="n">
        <v>1</v>
      </c>
      <c r="F63" s="42" t="n">
        <v>3634.66</v>
      </c>
      <c r="G63" s="42" t="n">
        <f aca="false">E63*F63</f>
        <v>3634.66</v>
      </c>
      <c r="H63" s="42" t="n">
        <f aca="false">12*G63</f>
        <v>43615.92</v>
      </c>
      <c r="I63" s="43" t="n">
        <f aca="false">G63-G49</f>
        <v>-30.4500000000003</v>
      </c>
      <c r="J63" s="43" t="n">
        <f aca="false">H63-H49</f>
        <v>-365.400000000001</v>
      </c>
    </row>
    <row r="64" customFormat="false" ht="15.75" hidden="false" customHeight="false" outlineLevel="0" collapsed="false">
      <c r="C64" s="40" t="n">
        <v>5</v>
      </c>
      <c r="D64" s="41" t="s">
        <v>61</v>
      </c>
      <c r="E64" s="40" t="n">
        <v>2</v>
      </c>
      <c r="F64" s="42" t="n">
        <v>3595.66</v>
      </c>
      <c r="G64" s="42" t="n">
        <f aca="false">E64*F64</f>
        <v>7191.32</v>
      </c>
      <c r="H64" s="42" t="n">
        <f aca="false">12*G64</f>
        <v>86295.84</v>
      </c>
      <c r="I64" s="43" t="n">
        <f aca="false">G64-G50</f>
        <v>-64.5799999999999</v>
      </c>
      <c r="J64" s="43" t="n">
        <f aca="false">H64-H50</f>
        <v>-774.959999999992</v>
      </c>
    </row>
    <row r="65" customFormat="false" ht="15.75" hidden="false" customHeight="false" outlineLevel="0" collapsed="false">
      <c r="C65" s="40" t="n">
        <v>6</v>
      </c>
      <c r="D65" s="41" t="s">
        <v>62</v>
      </c>
      <c r="E65" s="40" t="n">
        <v>2</v>
      </c>
      <c r="F65" s="42" t="n">
        <v>4076.85</v>
      </c>
      <c r="G65" s="42" t="n">
        <f aca="false">E65*F65</f>
        <v>8153.7</v>
      </c>
      <c r="H65" s="42" t="n">
        <f aca="false">12*G65</f>
        <v>97844.4</v>
      </c>
      <c r="I65" s="43" t="n">
        <f aca="false">G65-G51</f>
        <v>-74.2400000000007</v>
      </c>
      <c r="J65" s="43" t="n">
        <f aca="false">H65-H51</f>
        <v>-890.880000000005</v>
      </c>
    </row>
    <row r="66" customFormat="false" ht="15.75" hidden="false" customHeight="false" outlineLevel="0" collapsed="false">
      <c r="C66" s="40" t="n">
        <v>7</v>
      </c>
      <c r="D66" s="41" t="s">
        <v>63</v>
      </c>
      <c r="E66" s="40" t="n">
        <v>1</v>
      </c>
      <c r="F66" s="42" t="n">
        <v>4926.63</v>
      </c>
      <c r="G66" s="42" t="n">
        <f aca="false">E66*F66</f>
        <v>4926.63</v>
      </c>
      <c r="H66" s="42" t="n">
        <f aca="false">12*G66</f>
        <v>59119.56</v>
      </c>
      <c r="I66" s="43" t="n">
        <f aca="false">G66-G52</f>
        <v>-45.1099999999997</v>
      </c>
      <c r="J66" s="43" t="n">
        <f aca="false">H66-H52</f>
        <v>-541.32</v>
      </c>
    </row>
    <row r="67" customFormat="false" ht="15.75" hidden="false" customHeight="false" outlineLevel="0" collapsed="false">
      <c r="C67" s="40" t="n">
        <v>14</v>
      </c>
      <c r="D67" s="41" t="s">
        <v>70</v>
      </c>
      <c r="E67" s="41"/>
      <c r="F67" s="42" t="n">
        <v>1074.17</v>
      </c>
      <c r="G67" s="42" t="n">
        <v>1074.17</v>
      </c>
      <c r="H67" s="42" t="n">
        <f aca="false">12*G67</f>
        <v>12890.04</v>
      </c>
      <c r="I67" s="43" t="n">
        <f aca="false">G67-G53</f>
        <v>-10.9099999999999</v>
      </c>
      <c r="J67" s="43" t="n">
        <f aca="false">H67-H53</f>
        <v>-130.919999999998</v>
      </c>
    </row>
    <row r="68" customFormat="false" ht="15.75" hidden="false" customHeight="false" outlineLevel="0" collapsed="false">
      <c r="C68" s="35" t="n">
        <v>16</v>
      </c>
      <c r="D68" s="36" t="s">
        <v>71</v>
      </c>
      <c r="E68" s="36"/>
      <c r="F68" s="37" t="n">
        <v>1224.94</v>
      </c>
      <c r="G68" s="37" t="n">
        <v>1224.94</v>
      </c>
      <c r="H68" s="37" t="n">
        <f aca="false">12*G68</f>
        <v>14699.28</v>
      </c>
      <c r="I68" s="39" t="n">
        <f aca="false">G68-G54</f>
        <v>0</v>
      </c>
      <c r="J68" s="39" t="n">
        <f aca="false">H68-H54</f>
        <v>0</v>
      </c>
    </row>
    <row r="69" customFormat="false" ht="15.75" hidden="false" customHeight="false" outlineLevel="0" collapsed="false">
      <c r="C69" s="38" t="s">
        <v>66</v>
      </c>
      <c r="D69" s="38"/>
      <c r="E69" s="35" t="n">
        <f aca="false">SUM(E60:E68)</f>
        <v>13</v>
      </c>
      <c r="F69" s="37"/>
      <c r="G69" s="37" t="n">
        <f aca="false">SUM(G60:G68)</f>
        <v>41703.34</v>
      </c>
      <c r="H69" s="37" t="n">
        <f aca="false">SUM(H60:H68)</f>
        <v>500440.08</v>
      </c>
      <c r="I69" s="39" t="n">
        <f aca="false">G69-G55</f>
        <v>-366.540000000008</v>
      </c>
      <c r="J69" s="39" t="n">
        <f aca="false">H69-H55</f>
        <v>-4398.48000000004</v>
      </c>
    </row>
    <row r="71" customFormat="false" ht="15.75" hidden="false" customHeight="false" outlineLevel="0" collapsed="false"/>
    <row r="72" customFormat="false" ht="15.75" hidden="false" customHeight="false" outlineLevel="0" collapsed="false">
      <c r="C72" s="32" t="s">
        <v>73</v>
      </c>
      <c r="D72" s="32"/>
      <c r="E72" s="32"/>
      <c r="F72" s="32"/>
      <c r="G72" s="32"/>
      <c r="H72" s="32"/>
    </row>
    <row r="73" customFormat="false" ht="45.75" hidden="false" customHeight="false" outlineLevel="0" collapsed="false">
      <c r="C73" s="33" t="s">
        <v>51</v>
      </c>
      <c r="D73" s="34" t="s">
        <v>52</v>
      </c>
      <c r="E73" s="34" t="s">
        <v>53</v>
      </c>
      <c r="F73" s="34" t="s">
        <v>54</v>
      </c>
      <c r="G73" s="34" t="s">
        <v>55</v>
      </c>
      <c r="H73" s="34" t="s">
        <v>56</v>
      </c>
    </row>
    <row r="74" customFormat="false" ht="15.75" hidden="false" customHeight="false" outlineLevel="0" collapsed="false">
      <c r="C74" s="38" t="n">
        <v>1</v>
      </c>
      <c r="D74" s="36" t="s">
        <v>57</v>
      </c>
      <c r="E74" s="38" t="n">
        <v>1</v>
      </c>
      <c r="F74" s="37" t="n">
        <v>1798.56</v>
      </c>
      <c r="G74" s="37" t="n">
        <f aca="false">E74*F74</f>
        <v>1798.56</v>
      </c>
      <c r="H74" s="37" t="n">
        <f aca="false">12*G74</f>
        <v>21582.72</v>
      </c>
      <c r="I74" s="44" t="n">
        <f aca="false">G74-G60</f>
        <v>0</v>
      </c>
      <c r="J74" s="44" t="n">
        <f aca="false">H74-H60</f>
        <v>0</v>
      </c>
    </row>
    <row r="75" customFormat="false" ht="15.75" hidden="false" customHeight="false" outlineLevel="0" collapsed="false">
      <c r="C75" s="38" t="n">
        <v>2</v>
      </c>
      <c r="D75" s="36" t="s">
        <v>58</v>
      </c>
      <c r="E75" s="38" t="n">
        <v>2</v>
      </c>
      <c r="F75" s="37" t="n">
        <v>2576.9</v>
      </c>
      <c r="G75" s="37" t="n">
        <f aca="false">E75*F75</f>
        <v>5153.8</v>
      </c>
      <c r="H75" s="37" t="n">
        <f aca="false">12*G75</f>
        <v>61845.6</v>
      </c>
      <c r="I75" s="44" t="n">
        <f aca="false">G75-G61</f>
        <v>0</v>
      </c>
      <c r="J75" s="44" t="n">
        <f aca="false">H75-H61</f>
        <v>0</v>
      </c>
    </row>
    <row r="76" customFormat="false" ht="15.75" hidden="false" customHeight="false" outlineLevel="0" collapsed="false">
      <c r="C76" s="38" t="n">
        <v>3</v>
      </c>
      <c r="D76" s="36" t="s">
        <v>59</v>
      </c>
      <c r="E76" s="38" t="n">
        <v>4</v>
      </c>
      <c r="F76" s="37" t="n">
        <v>2136.39</v>
      </c>
      <c r="G76" s="37" t="n">
        <f aca="false">E76*F76</f>
        <v>8545.56</v>
      </c>
      <c r="H76" s="37" t="n">
        <f aca="false">12*G76</f>
        <v>102546.72</v>
      </c>
      <c r="I76" s="44" t="n">
        <f aca="false">G76-G62</f>
        <v>0</v>
      </c>
      <c r="J76" s="44" t="n">
        <f aca="false">H76-H62</f>
        <v>0</v>
      </c>
    </row>
    <row r="77" customFormat="false" ht="15.75" hidden="false" customHeight="false" outlineLevel="0" collapsed="false">
      <c r="C77" s="38" t="n">
        <v>4</v>
      </c>
      <c r="D77" s="36" t="s">
        <v>60</v>
      </c>
      <c r="E77" s="38" t="n">
        <v>1</v>
      </c>
      <c r="F77" s="37" t="n">
        <v>3634.66</v>
      </c>
      <c r="G77" s="37" t="n">
        <f aca="false">E77*F77</f>
        <v>3634.66</v>
      </c>
      <c r="H77" s="37" t="n">
        <f aca="false">12*G77</f>
        <v>43615.92</v>
      </c>
      <c r="I77" s="44" t="n">
        <f aca="false">G77-G63</f>
        <v>0</v>
      </c>
      <c r="J77" s="44" t="n">
        <f aca="false">H77-H63</f>
        <v>0</v>
      </c>
    </row>
    <row r="78" customFormat="false" ht="15.75" hidden="false" customHeight="false" outlineLevel="0" collapsed="false">
      <c r="C78" s="38" t="n">
        <v>5</v>
      </c>
      <c r="D78" s="36" t="s">
        <v>61</v>
      </c>
      <c r="E78" s="38" t="n">
        <v>2</v>
      </c>
      <c r="F78" s="37" t="n">
        <v>3595.66</v>
      </c>
      <c r="G78" s="37" t="n">
        <f aca="false">E78*F78</f>
        <v>7191.32</v>
      </c>
      <c r="H78" s="37" t="n">
        <f aca="false">12*G78</f>
        <v>86295.84</v>
      </c>
      <c r="I78" s="44" t="n">
        <f aca="false">G78-G64</f>
        <v>0</v>
      </c>
      <c r="J78" s="44" t="n">
        <f aca="false">H78-H64</f>
        <v>0</v>
      </c>
    </row>
    <row r="79" customFormat="false" ht="15.75" hidden="false" customHeight="false" outlineLevel="0" collapsed="false">
      <c r="C79" s="38" t="n">
        <v>6</v>
      </c>
      <c r="D79" s="36" t="s">
        <v>62</v>
      </c>
      <c r="E79" s="38" t="n">
        <v>2</v>
      </c>
      <c r="F79" s="37" t="n">
        <v>4076.85</v>
      </c>
      <c r="G79" s="37" t="n">
        <f aca="false">E79*F79</f>
        <v>8153.7</v>
      </c>
      <c r="H79" s="37" t="n">
        <f aca="false">12*G79</f>
        <v>97844.4</v>
      </c>
      <c r="I79" s="44" t="n">
        <f aca="false">G79-G65</f>
        <v>0</v>
      </c>
      <c r="J79" s="44" t="n">
        <f aca="false">H79-H65</f>
        <v>0</v>
      </c>
    </row>
    <row r="80" customFormat="false" ht="15.75" hidden="false" customHeight="false" outlineLevel="0" collapsed="false">
      <c r="C80" s="45" t="n">
        <v>7</v>
      </c>
      <c r="D80" s="46" t="s">
        <v>63</v>
      </c>
      <c r="E80" s="45" t="n">
        <v>1</v>
      </c>
      <c r="F80" s="47" t="n">
        <v>5119.23</v>
      </c>
      <c r="G80" s="47" t="n">
        <f aca="false">E80*F80</f>
        <v>5119.23</v>
      </c>
      <c r="H80" s="47" t="n">
        <f aca="false">12*G80</f>
        <v>61430.76</v>
      </c>
      <c r="I80" s="48" t="n">
        <f aca="false">G80-G66</f>
        <v>192.599999999999</v>
      </c>
      <c r="J80" s="48" t="n">
        <f aca="false">H80-H66</f>
        <v>2311.2</v>
      </c>
    </row>
    <row r="81" customFormat="false" ht="15.75" hidden="false" customHeight="false" outlineLevel="0" collapsed="false">
      <c r="C81" s="45" t="n">
        <v>14</v>
      </c>
      <c r="D81" s="46" t="s">
        <v>70</v>
      </c>
      <c r="E81" s="46"/>
      <c r="F81" s="47" t="n">
        <v>1124.64</v>
      </c>
      <c r="G81" s="47" t="n">
        <v>1124.64</v>
      </c>
      <c r="H81" s="47" t="n">
        <f aca="false">12*G81</f>
        <v>13495.68</v>
      </c>
      <c r="I81" s="48" t="n">
        <f aca="false">G81-G67</f>
        <v>50.47</v>
      </c>
      <c r="J81" s="48" t="n">
        <f aca="false">H81-H67</f>
        <v>605.639999999999</v>
      </c>
    </row>
    <row r="82" customFormat="false" ht="15.75" hidden="false" customHeight="false" outlineLevel="0" collapsed="false">
      <c r="C82" s="35" t="n">
        <v>16</v>
      </c>
      <c r="D82" s="36" t="s">
        <v>71</v>
      </c>
      <c r="E82" s="36"/>
      <c r="F82" s="37" t="n">
        <v>1224.94</v>
      </c>
      <c r="G82" s="37" t="n">
        <v>1224.94</v>
      </c>
      <c r="H82" s="37" t="n">
        <f aca="false">12*G82</f>
        <v>14699.28</v>
      </c>
      <c r="I82" s="39" t="n">
        <f aca="false">G82-G68</f>
        <v>0</v>
      </c>
      <c r="J82" s="39" t="n">
        <f aca="false">H82-H68</f>
        <v>0</v>
      </c>
    </row>
    <row r="83" customFormat="false" ht="15.75" hidden="false" customHeight="false" outlineLevel="0" collapsed="false">
      <c r="C83" s="38" t="s">
        <v>66</v>
      </c>
      <c r="D83" s="38"/>
      <c r="E83" s="35" t="n">
        <f aca="false">SUM(E74:E82)</f>
        <v>13</v>
      </c>
      <c r="F83" s="37"/>
      <c r="G83" s="37" t="n">
        <f aca="false">SUM(G74:G82)</f>
        <v>41946.41</v>
      </c>
      <c r="H83" s="37" t="n">
        <f aca="false">SUM(H74:H82)</f>
        <v>503356.92</v>
      </c>
      <c r="I83" s="39" t="n">
        <f aca="false">G83-G69</f>
        <v>243.070000000007</v>
      </c>
      <c r="J83" s="39" t="n">
        <f aca="false">H83-H69</f>
        <v>2916.84000000003</v>
      </c>
    </row>
    <row r="85" customFormat="false" ht="15.75" hidden="false" customHeight="false" outlineLevel="0" collapsed="false"/>
    <row r="86" customFormat="false" ht="15.75" hidden="false" customHeight="false" outlineLevel="0" collapsed="false">
      <c r="C86" s="32" t="s">
        <v>74</v>
      </c>
      <c r="D86" s="32"/>
      <c r="E86" s="32"/>
      <c r="F86" s="32"/>
      <c r="G86" s="32"/>
      <c r="H86" s="32"/>
    </row>
    <row r="87" customFormat="false" ht="45.75" hidden="false" customHeight="false" outlineLevel="0" collapsed="false">
      <c r="C87" s="33" t="s">
        <v>51</v>
      </c>
      <c r="D87" s="34" t="s">
        <v>52</v>
      </c>
      <c r="E87" s="34" t="s">
        <v>53</v>
      </c>
      <c r="F87" s="34" t="s">
        <v>54</v>
      </c>
      <c r="G87" s="34" t="s">
        <v>55</v>
      </c>
      <c r="H87" s="34" t="s">
        <v>56</v>
      </c>
    </row>
    <row r="88" customFormat="false" ht="15.75" hidden="false" customHeight="false" outlineLevel="0" collapsed="false">
      <c r="C88" s="45" t="n">
        <v>1</v>
      </c>
      <c r="D88" s="46" t="s">
        <v>57</v>
      </c>
      <c r="E88" s="45" t="n">
        <v>1</v>
      </c>
      <c r="F88" s="47" t="n">
        <v>1789.65</v>
      </c>
      <c r="G88" s="47" t="n">
        <f aca="false">E88*F88</f>
        <v>1789.65</v>
      </c>
      <c r="H88" s="47" t="n">
        <f aca="false">12*G88</f>
        <v>21475.8</v>
      </c>
      <c r="I88" s="48" t="n">
        <f aca="false">G88-G74</f>
        <v>-8.90999999999985</v>
      </c>
      <c r="J88" s="48" t="n">
        <f aca="false">H88-H74</f>
        <v>-106.919999999998</v>
      </c>
    </row>
    <row r="89" customFormat="false" ht="15.75" hidden="false" customHeight="false" outlineLevel="0" collapsed="false">
      <c r="C89" s="45" t="n">
        <v>2</v>
      </c>
      <c r="D89" s="46" t="s">
        <v>58</v>
      </c>
      <c r="E89" s="45" t="n">
        <v>2</v>
      </c>
      <c r="F89" s="47" t="n">
        <v>2563.4</v>
      </c>
      <c r="G89" s="47" t="n">
        <f aca="false">E89*F89</f>
        <v>5126.8</v>
      </c>
      <c r="H89" s="47" t="n">
        <f aca="false">12*G89</f>
        <v>61521.6</v>
      </c>
      <c r="I89" s="48" t="n">
        <f aca="false">G89-G75</f>
        <v>-27</v>
      </c>
      <c r="J89" s="48" t="n">
        <f aca="false">H89-H75</f>
        <v>-324</v>
      </c>
    </row>
    <row r="90" customFormat="false" ht="15.75" hidden="false" customHeight="false" outlineLevel="0" collapsed="false">
      <c r="C90" s="45" t="n">
        <v>3</v>
      </c>
      <c r="D90" s="46" t="s">
        <v>59</v>
      </c>
      <c r="E90" s="45" t="n">
        <v>4</v>
      </c>
      <c r="F90" s="47" t="n">
        <v>2124.99</v>
      </c>
      <c r="G90" s="47" t="n">
        <f aca="false">E90*F90</f>
        <v>8499.96</v>
      </c>
      <c r="H90" s="47" t="n">
        <f aca="false">12*G90</f>
        <v>101999.52</v>
      </c>
      <c r="I90" s="48" t="n">
        <f aca="false">G90-G76</f>
        <v>-45.6000000000004</v>
      </c>
      <c r="J90" s="48" t="n">
        <f aca="false">H90-H76</f>
        <v>-547.200000000012</v>
      </c>
    </row>
    <row r="91" customFormat="false" ht="15.75" hidden="false" customHeight="false" outlineLevel="0" collapsed="false">
      <c r="C91" s="45" t="n">
        <v>4</v>
      </c>
      <c r="D91" s="46" t="s">
        <v>60</v>
      </c>
      <c r="E91" s="45" t="n">
        <v>1</v>
      </c>
      <c r="F91" s="47" t="n">
        <v>3617.14</v>
      </c>
      <c r="G91" s="47" t="n">
        <f aca="false">E91*F91</f>
        <v>3617.14</v>
      </c>
      <c r="H91" s="47" t="n">
        <f aca="false">12*G91</f>
        <v>43405.68</v>
      </c>
      <c r="I91" s="48" t="n">
        <f aca="false">G91-G77</f>
        <v>-17.52</v>
      </c>
      <c r="J91" s="48" t="n">
        <f aca="false">H91-H77</f>
        <v>-210.239999999998</v>
      </c>
    </row>
    <row r="92" customFormat="false" ht="15.75" hidden="false" customHeight="false" outlineLevel="0" collapsed="false">
      <c r="C92" s="45" t="n">
        <v>5</v>
      </c>
      <c r="D92" s="46" t="s">
        <v>61</v>
      </c>
      <c r="E92" s="45" t="n">
        <v>2</v>
      </c>
      <c r="F92" s="47" t="n">
        <v>3577.02</v>
      </c>
      <c r="G92" s="47" t="n">
        <f aca="false">E92*F92</f>
        <v>7154.04</v>
      </c>
      <c r="H92" s="47" t="n">
        <f aca="false">12*G92</f>
        <v>85848.48</v>
      </c>
      <c r="I92" s="48" t="n">
        <f aca="false">G92-G78</f>
        <v>-37.2799999999997</v>
      </c>
      <c r="J92" s="48" t="n">
        <f aca="false">H92-H78</f>
        <v>-447.360000000001</v>
      </c>
    </row>
    <row r="93" customFormat="false" ht="15.75" hidden="false" customHeight="false" outlineLevel="0" collapsed="false">
      <c r="C93" s="45" t="n">
        <v>6</v>
      </c>
      <c r="D93" s="46" t="s">
        <v>62</v>
      </c>
      <c r="E93" s="45" t="n">
        <v>2</v>
      </c>
      <c r="F93" s="47" t="n">
        <v>4055.42</v>
      </c>
      <c r="G93" s="47" t="n">
        <f aca="false">E93*F93</f>
        <v>8110.84</v>
      </c>
      <c r="H93" s="47" t="n">
        <f aca="false">12*G93</f>
        <v>97330.08</v>
      </c>
      <c r="I93" s="48" t="n">
        <f aca="false">G93-G79</f>
        <v>-42.8599999999997</v>
      </c>
      <c r="J93" s="48" t="n">
        <f aca="false">H93-H79</f>
        <v>-514.319999999993</v>
      </c>
    </row>
    <row r="94" customFormat="false" ht="15.75" hidden="false" customHeight="false" outlineLevel="0" collapsed="false">
      <c r="C94" s="45" t="n">
        <v>7</v>
      </c>
      <c r="D94" s="46" t="s">
        <v>63</v>
      </c>
      <c r="E94" s="45" t="n">
        <v>1</v>
      </c>
      <c r="F94" s="47" t="n">
        <v>5081.99</v>
      </c>
      <c r="G94" s="47" t="n">
        <f aca="false">E94*F94</f>
        <v>5081.99</v>
      </c>
      <c r="H94" s="47" t="n">
        <f aca="false">12*G94</f>
        <v>60983.88</v>
      </c>
      <c r="I94" s="48" t="n">
        <f aca="false">G94-G80</f>
        <v>-37.2399999999998</v>
      </c>
      <c r="J94" s="48" t="n">
        <f aca="false">H94-H80</f>
        <v>-446.879999999997</v>
      </c>
    </row>
    <row r="95" customFormat="false" ht="15.75" hidden="false" customHeight="false" outlineLevel="0" collapsed="false">
      <c r="C95" s="45" t="n">
        <v>14</v>
      </c>
      <c r="D95" s="46" t="s">
        <v>70</v>
      </c>
      <c r="E95" s="46"/>
      <c r="F95" s="47" t="n">
        <v>1115.71</v>
      </c>
      <c r="G95" s="47" t="n">
        <v>1115.71</v>
      </c>
      <c r="H95" s="47" t="n">
        <f aca="false">12*G95</f>
        <v>13388.52</v>
      </c>
      <c r="I95" s="48" t="n">
        <f aca="false">G95-G81</f>
        <v>-8.93000000000006</v>
      </c>
      <c r="J95" s="48" t="n">
        <f aca="false">H95-H81</f>
        <v>-107.16</v>
      </c>
    </row>
    <row r="96" customFormat="false" ht="15.75" hidden="false" customHeight="false" outlineLevel="0" collapsed="false">
      <c r="C96" s="35" t="n">
        <v>16</v>
      </c>
      <c r="D96" s="36" t="s">
        <v>71</v>
      </c>
      <c r="E96" s="36"/>
      <c r="F96" s="37" t="n">
        <v>1224.94</v>
      </c>
      <c r="G96" s="37" t="n">
        <v>1224.94</v>
      </c>
      <c r="H96" s="37" t="n">
        <f aca="false">12*G96</f>
        <v>14699.28</v>
      </c>
      <c r="I96" s="39" t="n">
        <f aca="false">G96-G82</f>
        <v>0</v>
      </c>
      <c r="J96" s="39" t="n">
        <f aca="false">H96-H82</f>
        <v>0</v>
      </c>
    </row>
    <row r="97" customFormat="false" ht="15.75" hidden="false" customHeight="false" outlineLevel="0" collapsed="false">
      <c r="C97" s="38" t="s">
        <v>66</v>
      </c>
      <c r="D97" s="38"/>
      <c r="E97" s="35" t="n">
        <f aca="false">SUM(E88:E96)</f>
        <v>13</v>
      </c>
      <c r="F97" s="37"/>
      <c r="G97" s="37" t="n">
        <f aca="false">SUM(G88:G96)</f>
        <v>41721.07</v>
      </c>
      <c r="H97" s="37" t="n">
        <f aca="false">SUM(H88:H96)</f>
        <v>500652.84</v>
      </c>
      <c r="I97" s="39" t="n">
        <f aca="false">G97-G83</f>
        <v>-225.340000000004</v>
      </c>
      <c r="J97" s="39" t="n">
        <f aca="false">H97-H83</f>
        <v>-2704.08000000007</v>
      </c>
    </row>
    <row r="99" customFormat="false" ht="15.75" hidden="false" customHeight="false" outlineLevel="0" collapsed="false"/>
    <row r="100" customFormat="false" ht="15.75" hidden="false" customHeight="false" outlineLevel="0" collapsed="false">
      <c r="C100" s="32" t="s">
        <v>75</v>
      </c>
      <c r="D100" s="32"/>
      <c r="E100" s="32"/>
      <c r="F100" s="32"/>
      <c r="G100" s="32"/>
      <c r="H100" s="32"/>
    </row>
    <row r="101" customFormat="false" ht="15.75" hidden="false" customHeight="false" outlineLevel="0" collapsed="false">
      <c r="C101" s="49" t="s">
        <v>76</v>
      </c>
      <c r="D101" s="49"/>
      <c r="E101" s="49"/>
      <c r="F101" s="49"/>
      <c r="G101" s="49"/>
      <c r="H101" s="49"/>
    </row>
    <row r="102" customFormat="false" ht="45.75" hidden="false" customHeight="false" outlineLevel="0" collapsed="false">
      <c r="C102" s="33" t="s">
        <v>51</v>
      </c>
      <c r="D102" s="34" t="s">
        <v>52</v>
      </c>
      <c r="E102" s="34" t="s">
        <v>53</v>
      </c>
      <c r="F102" s="34" t="s">
        <v>54</v>
      </c>
      <c r="G102" s="34" t="s">
        <v>55</v>
      </c>
      <c r="H102" s="34" t="s">
        <v>56</v>
      </c>
    </row>
    <row r="103" customFormat="false" ht="15.75" hidden="false" customHeight="false" outlineLevel="0" collapsed="false">
      <c r="C103" s="45" t="n">
        <v>1</v>
      </c>
      <c r="D103" s="46" t="s">
        <v>57</v>
      </c>
      <c r="E103" s="45" t="n">
        <v>1</v>
      </c>
      <c r="F103" s="47" t="n">
        <v>1877.26</v>
      </c>
      <c r="G103" s="47" t="n">
        <f aca="false">E103*F103</f>
        <v>1877.26</v>
      </c>
      <c r="H103" s="47" t="n">
        <f aca="false">12*G103</f>
        <v>22527.12</v>
      </c>
      <c r="I103" s="48" t="n">
        <f aca="false">G103-G88</f>
        <v>87.6099999999999</v>
      </c>
      <c r="J103" s="48" t="n">
        <f aca="false">H103-H88</f>
        <v>1051.32</v>
      </c>
    </row>
    <row r="104" customFormat="false" ht="15.75" hidden="false" customHeight="false" outlineLevel="0" collapsed="false">
      <c r="C104" s="45" t="n">
        <v>2</v>
      </c>
      <c r="D104" s="46" t="s">
        <v>58</v>
      </c>
      <c r="E104" s="45" t="n">
        <v>2</v>
      </c>
      <c r="F104" s="47" t="n">
        <v>2682.71</v>
      </c>
      <c r="G104" s="47" t="n">
        <f aca="false">E104*F104</f>
        <v>5365.42</v>
      </c>
      <c r="H104" s="47" t="n">
        <f aca="false">12*G104</f>
        <v>64385.04</v>
      </c>
      <c r="I104" s="48" t="n">
        <f aca="false">G104-G89</f>
        <v>238.62</v>
      </c>
      <c r="J104" s="48" t="n">
        <f aca="false">H104-H89</f>
        <v>2863.43999999999</v>
      </c>
    </row>
    <row r="105" customFormat="false" ht="15.75" hidden="false" customHeight="false" outlineLevel="0" collapsed="false">
      <c r="C105" s="45" t="n">
        <v>3</v>
      </c>
      <c r="D105" s="46" t="s">
        <v>59</v>
      </c>
      <c r="E105" s="45" t="n">
        <v>4</v>
      </c>
      <c r="F105" s="47" t="n">
        <v>2230.75</v>
      </c>
      <c r="G105" s="47" t="n">
        <f aca="false">E105*F105</f>
        <v>8923</v>
      </c>
      <c r="H105" s="47" t="n">
        <f aca="false">12*G105</f>
        <v>107076</v>
      </c>
      <c r="I105" s="48" t="n">
        <f aca="false">G105-G90</f>
        <v>423.040000000001</v>
      </c>
      <c r="J105" s="48" t="n">
        <f aca="false">H105-H90</f>
        <v>5076.48000000001</v>
      </c>
    </row>
    <row r="106" customFormat="false" ht="15.75" hidden="false" customHeight="false" outlineLevel="0" collapsed="false">
      <c r="C106" s="45" t="n">
        <v>4</v>
      </c>
      <c r="D106" s="46" t="s">
        <v>60</v>
      </c>
      <c r="E106" s="45" t="n">
        <v>1</v>
      </c>
      <c r="F106" s="47" t="n">
        <v>3779.64</v>
      </c>
      <c r="G106" s="47" t="n">
        <f aca="false">E106*F106</f>
        <v>3779.64</v>
      </c>
      <c r="H106" s="47" t="n">
        <f aca="false">12*G106</f>
        <v>45355.68</v>
      </c>
      <c r="I106" s="48" t="n">
        <f aca="false">G106-G91</f>
        <v>162.5</v>
      </c>
      <c r="J106" s="48" t="n">
        <f aca="false">H106-H91</f>
        <v>1950</v>
      </c>
    </row>
    <row r="107" customFormat="false" ht="15.75" hidden="false" customHeight="false" outlineLevel="0" collapsed="false">
      <c r="C107" s="45" t="n">
        <v>5</v>
      </c>
      <c r="D107" s="46" t="s">
        <v>61</v>
      </c>
      <c r="E107" s="45" t="n">
        <v>2</v>
      </c>
      <c r="F107" s="47" t="n">
        <v>3740.51</v>
      </c>
      <c r="G107" s="47" t="n">
        <f aca="false">E107*F107</f>
        <v>7481.02</v>
      </c>
      <c r="H107" s="47" t="n">
        <f aca="false">12*G107</f>
        <v>89772.24</v>
      </c>
      <c r="I107" s="48" t="n">
        <f aca="false">G107-G92</f>
        <v>326.98</v>
      </c>
      <c r="J107" s="48" t="n">
        <f aca="false">H107-H92</f>
        <v>3923.76000000001</v>
      </c>
    </row>
    <row r="108" customFormat="false" ht="15.75" hidden="false" customHeight="false" outlineLevel="0" collapsed="false">
      <c r="C108" s="45" t="n">
        <v>6</v>
      </c>
      <c r="D108" s="46" t="s">
        <v>62</v>
      </c>
      <c r="E108" s="45" t="n">
        <v>2</v>
      </c>
      <c r="F108" s="47" t="n">
        <v>4237.84</v>
      </c>
      <c r="G108" s="47" t="n">
        <f aca="false">E108*F108</f>
        <v>8475.68</v>
      </c>
      <c r="H108" s="47" t="n">
        <f aca="false">12*G108</f>
        <v>101708.16</v>
      </c>
      <c r="I108" s="48" t="n">
        <f aca="false">G108-G93</f>
        <v>364.84</v>
      </c>
      <c r="J108" s="48" t="n">
        <f aca="false">H108-H93</f>
        <v>4378.08</v>
      </c>
      <c r="K108" s="50" t="n">
        <f aca="false">SUM(G103:G108)</f>
        <v>35902.02</v>
      </c>
      <c r="L108" s="39" t="n">
        <f aca="false">G109+G110+G111</f>
        <v>7426.49</v>
      </c>
    </row>
    <row r="109" customFormat="false" ht="15.75" hidden="false" customHeight="false" outlineLevel="0" collapsed="false">
      <c r="C109" s="45" t="n">
        <v>7</v>
      </c>
      <c r="D109" s="46" t="s">
        <v>63</v>
      </c>
      <c r="E109" s="45" t="n">
        <v>1</v>
      </c>
      <c r="F109" s="47" t="n">
        <v>5085.11</v>
      </c>
      <c r="G109" s="47" t="n">
        <f aca="false">E109*F109</f>
        <v>5085.11</v>
      </c>
      <c r="H109" s="47" t="n">
        <f aca="false">12*G109</f>
        <v>61021.32</v>
      </c>
      <c r="I109" s="48" t="n">
        <f aca="false">G109-G94</f>
        <v>3.11999999999989</v>
      </c>
      <c r="J109" s="48" t="n">
        <f aca="false">H109-H94</f>
        <v>37.439999999995</v>
      </c>
    </row>
    <row r="110" customFormat="false" ht="15.75" hidden="false" customHeight="false" outlineLevel="0" collapsed="false">
      <c r="C110" s="45" t="n">
        <v>14</v>
      </c>
      <c r="D110" s="46" t="s">
        <v>70</v>
      </c>
      <c r="E110" s="46"/>
      <c r="F110" s="47" t="n">
        <v>1116.44</v>
      </c>
      <c r="G110" s="47" t="n">
        <v>1116.44</v>
      </c>
      <c r="H110" s="47" t="n">
        <f aca="false">12*G110</f>
        <v>13397.28</v>
      </c>
      <c r="I110" s="48" t="n">
        <f aca="false">G110-G95</f>
        <v>0.730000000000018</v>
      </c>
      <c r="J110" s="48" t="n">
        <f aca="false">H110-H95</f>
        <v>8.76000000000022</v>
      </c>
    </row>
    <row r="111" customFormat="false" ht="15.75" hidden="false" customHeight="false" outlineLevel="0" collapsed="false">
      <c r="C111" s="35" t="n">
        <v>16</v>
      </c>
      <c r="D111" s="36" t="s">
        <v>71</v>
      </c>
      <c r="E111" s="36"/>
      <c r="F111" s="37" t="n">
        <v>1224.94</v>
      </c>
      <c r="G111" s="37" t="n">
        <v>1224.94</v>
      </c>
      <c r="H111" s="37" t="n">
        <f aca="false">12*G111</f>
        <v>14699.28</v>
      </c>
      <c r="I111" s="39" t="n">
        <f aca="false">G111-G96</f>
        <v>0</v>
      </c>
      <c r="J111" s="39" t="n">
        <f aca="false">H111-H96</f>
        <v>0</v>
      </c>
    </row>
    <row r="112" customFormat="false" ht="15.75" hidden="false" customHeight="false" outlineLevel="0" collapsed="false">
      <c r="C112" s="38" t="s">
        <v>66</v>
      </c>
      <c r="D112" s="38"/>
      <c r="E112" s="35" t="n">
        <f aca="false">SUM(E103:E111)</f>
        <v>13</v>
      </c>
      <c r="F112" s="37"/>
      <c r="G112" s="37" t="n">
        <f aca="false">SUM(G103:G111)</f>
        <v>43328.51</v>
      </c>
      <c r="H112" s="37" t="n">
        <f aca="false">SUM(H103:H111)</f>
        <v>519942.12</v>
      </c>
      <c r="I112" s="39" t="n">
        <f aca="false">G112-G97</f>
        <v>1607.44000000001</v>
      </c>
      <c r="J112" s="39" t="n">
        <f aca="false">H112-H97</f>
        <v>19289.28</v>
      </c>
    </row>
    <row r="113" customFormat="false" ht="15.75" hidden="false" customHeight="false" outlineLevel="0" collapsed="false">
      <c r="C113" s="49" t="s">
        <v>77</v>
      </c>
      <c r="D113" s="49"/>
      <c r="E113" s="49"/>
      <c r="F113" s="49"/>
      <c r="G113" s="49"/>
      <c r="H113" s="49"/>
    </row>
    <row r="114" customFormat="false" ht="45.75" hidden="false" customHeight="false" outlineLevel="0" collapsed="false">
      <c r="C114" s="33" t="s">
        <v>51</v>
      </c>
      <c r="D114" s="34" t="s">
        <v>52</v>
      </c>
      <c r="E114" s="34" t="s">
        <v>53</v>
      </c>
      <c r="F114" s="34" t="s">
        <v>54</v>
      </c>
      <c r="G114" s="34" t="s">
        <v>55</v>
      </c>
      <c r="H114" s="34" t="s">
        <v>56</v>
      </c>
    </row>
    <row r="115" customFormat="false" ht="15.75" hidden="false" customHeight="false" outlineLevel="0" collapsed="false">
      <c r="C115" s="38" t="n">
        <v>1</v>
      </c>
      <c r="D115" s="36" t="s">
        <v>57</v>
      </c>
      <c r="E115" s="38" t="n">
        <v>1</v>
      </c>
      <c r="F115" s="37" t="n">
        <v>1877.26</v>
      </c>
      <c r="G115" s="37" t="n">
        <f aca="false">E115*F115</f>
        <v>1877.26</v>
      </c>
      <c r="H115" s="37" t="n">
        <f aca="false">12*G115</f>
        <v>22527.12</v>
      </c>
      <c r="I115" s="44" t="n">
        <f aca="false">G115-G103</f>
        <v>0</v>
      </c>
      <c r="J115" s="44" t="n">
        <f aca="false">H115-H103</f>
        <v>0</v>
      </c>
    </row>
    <row r="116" customFormat="false" ht="15.75" hidden="false" customHeight="false" outlineLevel="0" collapsed="false">
      <c r="C116" s="45" t="n">
        <v>2</v>
      </c>
      <c r="D116" s="46" t="s">
        <v>58</v>
      </c>
      <c r="E116" s="45" t="n">
        <v>2</v>
      </c>
      <c r="F116" s="47" t="n">
        <v>2687.39</v>
      </c>
      <c r="G116" s="47" t="n">
        <f aca="false">E116*F116</f>
        <v>5374.78</v>
      </c>
      <c r="H116" s="47" t="n">
        <f aca="false">12*G116</f>
        <v>64497.36</v>
      </c>
      <c r="I116" s="48" t="n">
        <f aca="false">G116-G104</f>
        <v>9.35999999999967</v>
      </c>
      <c r="J116" s="48" t="n">
        <f aca="false">H116-H104</f>
        <v>112.32</v>
      </c>
    </row>
    <row r="117" customFormat="false" ht="15.75" hidden="false" customHeight="false" outlineLevel="0" collapsed="false">
      <c r="C117" s="38" t="n">
        <v>3</v>
      </c>
      <c r="D117" s="36" t="s">
        <v>59</v>
      </c>
      <c r="E117" s="38" t="n">
        <v>4</v>
      </c>
      <c r="F117" s="37" t="n">
        <v>2230.75</v>
      </c>
      <c r="G117" s="37" t="n">
        <f aca="false">E117*F117</f>
        <v>8923</v>
      </c>
      <c r="H117" s="37" t="n">
        <f aca="false">12*G117</f>
        <v>107076</v>
      </c>
      <c r="I117" s="44" t="n">
        <f aca="false">G117-G105</f>
        <v>0</v>
      </c>
      <c r="J117" s="44" t="n">
        <f aca="false">H117-H105</f>
        <v>0</v>
      </c>
      <c r="O117" s="51"/>
      <c r="P117" s="51"/>
      <c r="Q117" s="51"/>
      <c r="R117" s="51"/>
    </row>
    <row r="118" customFormat="false" ht="15.75" hidden="false" customHeight="false" outlineLevel="0" collapsed="false">
      <c r="C118" s="38" t="n">
        <v>4</v>
      </c>
      <c r="D118" s="36" t="s">
        <v>60</v>
      </c>
      <c r="E118" s="38" t="n">
        <v>1</v>
      </c>
      <c r="F118" s="37" t="n">
        <v>3779.64</v>
      </c>
      <c r="G118" s="37" t="n">
        <f aca="false">E118*F118</f>
        <v>3779.64</v>
      </c>
      <c r="H118" s="37" t="n">
        <f aca="false">12*G118</f>
        <v>45355.68</v>
      </c>
      <c r="I118" s="44" t="n">
        <f aca="false">G118-G106</f>
        <v>0</v>
      </c>
      <c r="J118" s="44" t="n">
        <f aca="false">H118-H106</f>
        <v>0</v>
      </c>
      <c r="O118" s="51"/>
      <c r="P118" s="51"/>
      <c r="Q118" s="51"/>
      <c r="R118" s="51"/>
    </row>
    <row r="119" customFormat="false" ht="15.75" hidden="false" customHeight="false" outlineLevel="0" collapsed="false">
      <c r="C119" s="38" t="n">
        <v>5</v>
      </c>
      <c r="D119" s="36" t="s">
        <v>61</v>
      </c>
      <c r="E119" s="38" t="n">
        <v>2</v>
      </c>
      <c r="F119" s="37" t="n">
        <v>3740.51</v>
      </c>
      <c r="G119" s="37" t="n">
        <f aca="false">E119*F119</f>
        <v>7481.02</v>
      </c>
      <c r="H119" s="37" t="n">
        <f aca="false">12*G119</f>
        <v>89772.24</v>
      </c>
      <c r="I119" s="44" t="n">
        <f aca="false">G119-G107</f>
        <v>0</v>
      </c>
      <c r="J119" s="44" t="n">
        <f aca="false">H119-H107</f>
        <v>0</v>
      </c>
      <c r="O119" s="51"/>
      <c r="P119" s="51"/>
      <c r="Q119" s="51"/>
      <c r="R119" s="51"/>
    </row>
    <row r="120" customFormat="false" ht="15.75" hidden="false" customHeight="false" outlineLevel="0" collapsed="false">
      <c r="C120" s="38" t="n">
        <v>6</v>
      </c>
      <c r="D120" s="36" t="s">
        <v>62</v>
      </c>
      <c r="E120" s="38" t="n">
        <v>2</v>
      </c>
      <c r="F120" s="37" t="n">
        <v>4237.84</v>
      </c>
      <c r="G120" s="37" t="n">
        <f aca="false">E120*F120</f>
        <v>8475.68</v>
      </c>
      <c r="H120" s="37" t="n">
        <f aca="false">12*G120</f>
        <v>101708.16</v>
      </c>
      <c r="I120" s="44" t="n">
        <f aca="false">G120-G108</f>
        <v>0</v>
      </c>
      <c r="J120" s="44" t="n">
        <f aca="false">H120-H108</f>
        <v>0</v>
      </c>
      <c r="K120" s="50" t="n">
        <f aca="false">SUM(G115:G120)</f>
        <v>35911.38</v>
      </c>
      <c r="L120" s="39" t="n">
        <f aca="false">G121+G122+G123</f>
        <v>7426.49</v>
      </c>
      <c r="O120" s="51"/>
      <c r="P120" s="51"/>
      <c r="Q120" s="51"/>
      <c r="R120" s="51"/>
    </row>
    <row r="121" customFormat="false" ht="15.75" hidden="false" customHeight="false" outlineLevel="0" collapsed="false">
      <c r="C121" s="38" t="n">
        <v>7</v>
      </c>
      <c r="D121" s="36" t="s">
        <v>63</v>
      </c>
      <c r="E121" s="38" t="n">
        <v>1</v>
      </c>
      <c r="F121" s="37" t="n">
        <v>5085.11</v>
      </c>
      <c r="G121" s="37" t="n">
        <f aca="false">E121*F121</f>
        <v>5085.11</v>
      </c>
      <c r="H121" s="37" t="n">
        <f aca="false">12*G121</f>
        <v>61021.32</v>
      </c>
      <c r="I121" s="44" t="n">
        <f aca="false">G121-G109</f>
        <v>0</v>
      </c>
      <c r="J121" s="44" t="n">
        <f aca="false">H121-H109</f>
        <v>0</v>
      </c>
      <c r="O121" s="51"/>
      <c r="P121" s="51"/>
      <c r="Q121" s="51"/>
      <c r="R121" s="51"/>
    </row>
    <row r="122" customFormat="false" ht="15.75" hidden="false" customHeight="false" outlineLevel="0" collapsed="false">
      <c r="C122" s="38" t="n">
        <v>14</v>
      </c>
      <c r="D122" s="36" t="s">
        <v>70</v>
      </c>
      <c r="E122" s="36"/>
      <c r="F122" s="37" t="n">
        <v>1116.44</v>
      </c>
      <c r="G122" s="37" t="n">
        <v>1116.44</v>
      </c>
      <c r="H122" s="37" t="n">
        <f aca="false">12*G122</f>
        <v>13397.28</v>
      </c>
      <c r="I122" s="44" t="n">
        <f aca="false">G122-G110</f>
        <v>0</v>
      </c>
      <c r="J122" s="44" t="n">
        <f aca="false">H122-H110</f>
        <v>0</v>
      </c>
    </row>
    <row r="123" customFormat="false" ht="15.75" hidden="false" customHeight="false" outlineLevel="0" collapsed="false">
      <c r="C123" s="35" t="n">
        <v>16</v>
      </c>
      <c r="D123" s="36" t="s">
        <v>71</v>
      </c>
      <c r="E123" s="36"/>
      <c r="F123" s="37" t="n">
        <v>1224.94</v>
      </c>
      <c r="G123" s="37" t="n">
        <v>1224.94</v>
      </c>
      <c r="H123" s="37" t="n">
        <f aca="false">12*G123</f>
        <v>14699.28</v>
      </c>
      <c r="I123" s="39" t="n">
        <f aca="false">G123-G111</f>
        <v>0</v>
      </c>
      <c r="J123" s="39" t="n">
        <f aca="false">H123-H111</f>
        <v>0</v>
      </c>
    </row>
    <row r="124" customFormat="false" ht="15.75" hidden="false" customHeight="false" outlineLevel="0" collapsed="false">
      <c r="C124" s="38" t="s">
        <v>66</v>
      </c>
      <c r="D124" s="38"/>
      <c r="E124" s="35" t="n">
        <f aca="false">SUM(E115:E123)</f>
        <v>13</v>
      </c>
      <c r="F124" s="37"/>
      <c r="G124" s="37" t="n">
        <f aca="false">SUM(G115:G123)</f>
        <v>43337.87</v>
      </c>
      <c r="H124" s="37" t="n">
        <f aca="false">SUM(H115:H123)</f>
        <v>520054.44</v>
      </c>
      <c r="I124" s="39" t="n">
        <f aca="false">G124-G112</f>
        <v>9.36000000000058</v>
      </c>
      <c r="J124" s="39" t="n">
        <f aca="false">H124-H112</f>
        <v>112.319999999949</v>
      </c>
    </row>
    <row r="125" customFormat="false" ht="15" hidden="false" customHeight="false" outlineLevel="0" collapsed="false">
      <c r="G125" s="39" t="n">
        <f aca="false">G124-G97</f>
        <v>1616.80000000001</v>
      </c>
      <c r="H125" s="39" t="n">
        <f aca="false">H124-H97</f>
        <v>19401.6</v>
      </c>
    </row>
    <row r="126" customFormat="false" ht="15.75" hidden="false" customHeight="false" outlineLevel="0" collapsed="false"/>
    <row r="127" customFormat="false" ht="15.75" hidden="false" customHeight="false" outlineLevel="0" collapsed="false">
      <c r="B127" s="52"/>
      <c r="C127" s="32" t="s">
        <v>78</v>
      </c>
      <c r="D127" s="32"/>
      <c r="E127" s="32"/>
      <c r="F127" s="32"/>
      <c r="G127" s="32"/>
      <c r="H127" s="32"/>
    </row>
    <row r="128" customFormat="false" ht="15.75" hidden="false" customHeight="false" outlineLevel="0" collapsed="false">
      <c r="B128" s="53"/>
      <c r="C128" s="49" t="s">
        <v>76</v>
      </c>
      <c r="D128" s="49"/>
      <c r="E128" s="49"/>
      <c r="F128" s="49"/>
      <c r="G128" s="49"/>
      <c r="H128" s="49"/>
    </row>
    <row r="129" customFormat="false" ht="45.75" hidden="false" customHeight="false" outlineLevel="0" collapsed="false">
      <c r="B129" s="53"/>
      <c r="C129" s="33" t="s">
        <v>51</v>
      </c>
      <c r="D129" s="34" t="s">
        <v>52</v>
      </c>
      <c r="E129" s="34" t="s">
        <v>53</v>
      </c>
      <c r="F129" s="34" t="s">
        <v>79</v>
      </c>
      <c r="G129" s="34" t="s">
        <v>80</v>
      </c>
      <c r="H129" s="34" t="s">
        <v>81</v>
      </c>
    </row>
    <row r="130" customFormat="false" ht="15.75" hidden="false" customHeight="true" outlineLevel="0" collapsed="false">
      <c r="B130" s="54" t="s">
        <v>82</v>
      </c>
      <c r="C130" s="55" t="n">
        <v>1</v>
      </c>
      <c r="D130" s="36" t="s">
        <v>57</v>
      </c>
      <c r="E130" s="38" t="n">
        <v>1</v>
      </c>
      <c r="F130" s="56" t="n">
        <v>1877.92</v>
      </c>
      <c r="G130" s="56" t="n">
        <f aca="false">E130*F130</f>
        <v>1877.92</v>
      </c>
      <c r="H130" s="56" t="n">
        <f aca="false">12*G130</f>
        <v>22535.04</v>
      </c>
      <c r="I130" s="44" t="n">
        <f aca="false">G130-G103</f>
        <v>0.660000000000082</v>
      </c>
      <c r="J130" s="44" t="n">
        <f aca="false">H130-H103</f>
        <v>7.92000000000189</v>
      </c>
    </row>
    <row r="131" customFormat="false" ht="15.75" hidden="false" customHeight="false" outlineLevel="0" collapsed="false">
      <c r="B131" s="54"/>
      <c r="C131" s="55" t="n">
        <v>2</v>
      </c>
      <c r="D131" s="36" t="s">
        <v>58</v>
      </c>
      <c r="E131" s="38" t="n">
        <v>2</v>
      </c>
      <c r="F131" s="56" t="n">
        <v>2683.06</v>
      </c>
      <c r="G131" s="56" t="n">
        <f aca="false">E131*F131</f>
        <v>5366.12</v>
      </c>
      <c r="H131" s="56" t="n">
        <f aca="false">12*G131</f>
        <v>64393.44</v>
      </c>
      <c r="I131" s="44" t="n">
        <f aca="false">G131-G104</f>
        <v>0.699999999999818</v>
      </c>
      <c r="J131" s="44" t="n">
        <f aca="false">H131-H104</f>
        <v>8.40000000000146</v>
      </c>
    </row>
    <row r="132" customFormat="false" ht="15.75" hidden="false" customHeight="false" outlineLevel="0" collapsed="false">
      <c r="B132" s="54"/>
      <c r="C132" s="55" t="n">
        <v>3</v>
      </c>
      <c r="D132" s="36" t="s">
        <v>59</v>
      </c>
      <c r="E132" s="38" t="n">
        <v>4</v>
      </c>
      <c r="F132" s="56" t="n">
        <v>2231.02</v>
      </c>
      <c r="G132" s="56" t="n">
        <f aca="false">E132*F132</f>
        <v>8924.08</v>
      </c>
      <c r="H132" s="56" t="n">
        <f aca="false">12*G132</f>
        <v>107088.96</v>
      </c>
      <c r="I132" s="44" t="n">
        <f aca="false">G132-G105</f>
        <v>1.07999999999993</v>
      </c>
      <c r="J132" s="44" t="n">
        <f aca="false">H132-H105</f>
        <v>12.9599999999919</v>
      </c>
    </row>
    <row r="133" customFormat="false" ht="15.75" hidden="false" customHeight="false" outlineLevel="0" collapsed="false">
      <c r="B133" s="54"/>
      <c r="C133" s="55" t="n">
        <v>4</v>
      </c>
      <c r="D133" s="36" t="s">
        <v>60</v>
      </c>
      <c r="E133" s="38" t="n">
        <v>1</v>
      </c>
      <c r="F133" s="56" t="n">
        <v>3784.92</v>
      </c>
      <c r="G133" s="56" t="n">
        <f aca="false">E133*F133</f>
        <v>3784.92</v>
      </c>
      <c r="H133" s="56" t="n">
        <f aca="false">12*G133</f>
        <v>45419.04</v>
      </c>
      <c r="I133" s="44" t="n">
        <f aca="false">G133-G106</f>
        <v>5.2800000000002</v>
      </c>
      <c r="J133" s="44" t="n">
        <f aca="false">H133-H106</f>
        <v>63.3600000000006</v>
      </c>
    </row>
    <row r="134" customFormat="false" ht="15.75" hidden="false" customHeight="false" outlineLevel="0" collapsed="false">
      <c r="B134" s="54"/>
      <c r="C134" s="55" t="n">
        <v>5</v>
      </c>
      <c r="D134" s="36" t="s">
        <v>61</v>
      </c>
      <c r="E134" s="38" t="n">
        <v>2</v>
      </c>
      <c r="F134" s="56" t="n">
        <v>3740.94</v>
      </c>
      <c r="G134" s="56" t="n">
        <f aca="false">E134*F134</f>
        <v>7481.88</v>
      </c>
      <c r="H134" s="56" t="n">
        <f aca="false">12*G134</f>
        <v>89782.56</v>
      </c>
      <c r="I134" s="44" t="n">
        <f aca="false">G134-G107</f>
        <v>0.859999999999673</v>
      </c>
      <c r="J134" s="44" t="n">
        <f aca="false">H134-H107</f>
        <v>10.3199999999924</v>
      </c>
    </row>
    <row r="135" customFormat="false" ht="15.75" hidden="false" customHeight="false" outlineLevel="0" collapsed="false">
      <c r="B135" s="54"/>
      <c r="C135" s="55" t="n">
        <v>6</v>
      </c>
      <c r="D135" s="36" t="s">
        <v>62</v>
      </c>
      <c r="E135" s="38" t="n">
        <v>2</v>
      </c>
      <c r="F135" s="56" t="n">
        <v>4238.32</v>
      </c>
      <c r="G135" s="56" t="n">
        <f aca="false">E135*F135</f>
        <v>8476.64</v>
      </c>
      <c r="H135" s="56" t="n">
        <f aca="false">12*G135</f>
        <v>101719.68</v>
      </c>
      <c r="I135" s="44" t="n">
        <f aca="false">G135-G108</f>
        <v>0.959999999999127</v>
      </c>
      <c r="J135" s="44" t="n">
        <f aca="false">H135-H108</f>
        <v>11.5199999999895</v>
      </c>
      <c r="K135" s="50" t="n">
        <f aca="false">SUM(G130:G135)</f>
        <v>35911.56</v>
      </c>
      <c r="L135" s="57" t="n">
        <f aca="false">G136+G137+G138</f>
        <v>7716.2</v>
      </c>
    </row>
    <row r="136" customFormat="false" ht="15.75" hidden="false" customHeight="true" outlineLevel="0" collapsed="false">
      <c r="B136" s="58" t="s">
        <v>83</v>
      </c>
      <c r="C136" s="55" t="n">
        <v>7</v>
      </c>
      <c r="D136" s="36" t="s">
        <v>63</v>
      </c>
      <c r="E136" s="38" t="n">
        <v>1</v>
      </c>
      <c r="F136" s="56" t="n">
        <v>5322.24</v>
      </c>
      <c r="G136" s="56" t="n">
        <f aca="false">E136*F136</f>
        <v>5322.24</v>
      </c>
      <c r="H136" s="56" t="n">
        <f aca="false">12*G136</f>
        <v>63866.88</v>
      </c>
      <c r="I136" s="44" t="n">
        <f aca="false">G136-G109</f>
        <v>237.13</v>
      </c>
      <c r="J136" s="44" t="n">
        <f aca="false">H136-H109</f>
        <v>2845.56</v>
      </c>
    </row>
    <row r="137" customFormat="false" ht="15.75" hidden="false" customHeight="false" outlineLevel="0" collapsed="false">
      <c r="B137" s="58"/>
      <c r="C137" s="55" t="n">
        <v>14</v>
      </c>
      <c r="D137" s="36" t="s">
        <v>70</v>
      </c>
      <c r="E137" s="36"/>
      <c r="F137" s="56" t="n">
        <v>1169.02</v>
      </c>
      <c r="G137" s="56" t="n">
        <f aca="false">F137</f>
        <v>1169.02</v>
      </c>
      <c r="H137" s="56" t="n">
        <f aca="false">12*G137</f>
        <v>14028.24</v>
      </c>
      <c r="I137" s="44" t="n">
        <f aca="false">G137-G110</f>
        <v>52.5799999999999</v>
      </c>
      <c r="J137" s="44" t="n">
        <f aca="false">H137-H110</f>
        <v>630.959999999999</v>
      </c>
    </row>
    <row r="138" customFormat="false" ht="15.75" hidden="false" customHeight="false" outlineLevel="0" collapsed="false">
      <c r="B138" s="58"/>
      <c r="C138" s="59" t="n">
        <v>16</v>
      </c>
      <c r="D138" s="36" t="s">
        <v>71</v>
      </c>
      <c r="E138" s="36"/>
      <c r="F138" s="56" t="n">
        <v>1224.94</v>
      </c>
      <c r="G138" s="56" t="n">
        <f aca="false">F138</f>
        <v>1224.94</v>
      </c>
      <c r="H138" s="56" t="n">
        <f aca="false">12*G138</f>
        <v>14699.28</v>
      </c>
      <c r="I138" s="44" t="n">
        <f aca="false">G138-G111</f>
        <v>0</v>
      </c>
      <c r="J138" s="44" t="n">
        <f aca="false">H138-H111</f>
        <v>0</v>
      </c>
    </row>
    <row r="139" customFormat="false" ht="15.75" hidden="false" customHeight="false" outlineLevel="0" collapsed="false">
      <c r="C139" s="60" t="s">
        <v>84</v>
      </c>
      <c r="D139" s="60"/>
      <c r="E139" s="61" t="n">
        <f aca="false">SUM(E130:E138)</f>
        <v>13</v>
      </c>
      <c r="F139" s="62"/>
      <c r="G139" s="62" t="n">
        <f aca="false">SUM(G130:G138)</f>
        <v>43627.76</v>
      </c>
      <c r="H139" s="62" t="n">
        <f aca="false">SUM(H130:H138)</f>
        <v>523533.12</v>
      </c>
      <c r="I139" s="44" t="n">
        <f aca="false">G139-G112</f>
        <v>299.249999999985</v>
      </c>
      <c r="J139" s="44" t="n">
        <f aca="false">H139-H112</f>
        <v>3591</v>
      </c>
    </row>
    <row r="140" customFormat="false" ht="15.75" hidden="false" customHeight="false" outlineLevel="0" collapsed="false">
      <c r="B140" s="53"/>
      <c r="C140" s="49" t="s">
        <v>77</v>
      </c>
      <c r="D140" s="49"/>
      <c r="E140" s="49"/>
      <c r="F140" s="49"/>
      <c r="G140" s="49"/>
      <c r="H140" s="49"/>
    </row>
    <row r="141" customFormat="false" ht="45.75" hidden="false" customHeight="false" outlineLevel="0" collapsed="false">
      <c r="B141" s="53"/>
      <c r="C141" s="33" t="s">
        <v>51</v>
      </c>
      <c r="D141" s="34" t="s">
        <v>52</v>
      </c>
      <c r="E141" s="34" t="s">
        <v>53</v>
      </c>
      <c r="F141" s="34" t="s">
        <v>79</v>
      </c>
      <c r="G141" s="34" t="s">
        <v>80</v>
      </c>
      <c r="H141" s="34" t="s">
        <v>81</v>
      </c>
    </row>
    <row r="142" customFormat="false" ht="15.75" hidden="false" customHeight="true" outlineLevel="0" collapsed="false">
      <c r="B142" s="54" t="s">
        <v>82</v>
      </c>
      <c r="C142" s="38" t="n">
        <v>1</v>
      </c>
      <c r="D142" s="36" t="s">
        <v>57</v>
      </c>
      <c r="E142" s="38" t="n">
        <v>1</v>
      </c>
      <c r="F142" s="56" t="n">
        <v>1877.92</v>
      </c>
      <c r="G142" s="56" t="n">
        <f aca="false">E142*F142</f>
        <v>1877.92</v>
      </c>
      <c r="H142" s="56" t="n">
        <f aca="false">12*G142</f>
        <v>22535.04</v>
      </c>
      <c r="I142" s="44" t="n">
        <f aca="false">G142-G115</f>
        <v>0.660000000000082</v>
      </c>
      <c r="J142" s="44" t="n">
        <f aca="false">H142-H115</f>
        <v>7.92000000000189</v>
      </c>
    </row>
    <row r="143" customFormat="false" ht="15.75" hidden="false" customHeight="false" outlineLevel="0" collapsed="false">
      <c r="B143" s="54"/>
      <c r="C143" s="38" t="n">
        <v>2</v>
      </c>
      <c r="D143" s="36" t="s">
        <v>58</v>
      </c>
      <c r="E143" s="38" t="n">
        <v>2</v>
      </c>
      <c r="F143" s="56" t="n">
        <v>2687.83</v>
      </c>
      <c r="G143" s="56" t="n">
        <f aca="false">E143*F143</f>
        <v>5375.66</v>
      </c>
      <c r="H143" s="56" t="n">
        <f aca="false">12*G143</f>
        <v>64507.92</v>
      </c>
      <c r="I143" s="44" t="n">
        <f aca="false">G143-G116</f>
        <v>0.880000000000109</v>
      </c>
      <c r="J143" s="44" t="n">
        <f aca="false">H143-H116</f>
        <v>10.5599999999977</v>
      </c>
    </row>
    <row r="144" customFormat="false" ht="15.75" hidden="false" customHeight="false" outlineLevel="0" collapsed="false">
      <c r="B144" s="54"/>
      <c r="C144" s="38" t="n">
        <v>3</v>
      </c>
      <c r="D144" s="36" t="s">
        <v>59</v>
      </c>
      <c r="E144" s="38" t="n">
        <v>4</v>
      </c>
      <c r="F144" s="56" t="n">
        <v>2231.02</v>
      </c>
      <c r="G144" s="56" t="n">
        <f aca="false">E144*F144</f>
        <v>8924.08</v>
      </c>
      <c r="H144" s="56" t="n">
        <f aca="false">12*G144</f>
        <v>107088.96</v>
      </c>
      <c r="I144" s="44" t="n">
        <f aca="false">G144-G117</f>
        <v>1.07999999999993</v>
      </c>
      <c r="J144" s="44" t="n">
        <f aca="false">H144-H117</f>
        <v>12.9599999999919</v>
      </c>
    </row>
    <row r="145" customFormat="false" ht="15.75" hidden="false" customHeight="false" outlineLevel="0" collapsed="false">
      <c r="B145" s="54"/>
      <c r="C145" s="38" t="n">
        <v>4</v>
      </c>
      <c r="D145" s="36" t="s">
        <v>60</v>
      </c>
      <c r="E145" s="38" t="n">
        <v>1</v>
      </c>
      <c r="F145" s="56" t="n">
        <v>3784.92</v>
      </c>
      <c r="G145" s="56" t="n">
        <f aca="false">E145*F145</f>
        <v>3784.92</v>
      </c>
      <c r="H145" s="56" t="n">
        <f aca="false">12*G145</f>
        <v>45419.04</v>
      </c>
      <c r="I145" s="44" t="n">
        <f aca="false">G145-G118</f>
        <v>5.2800000000002</v>
      </c>
      <c r="J145" s="44" t="n">
        <f aca="false">H145-H118</f>
        <v>63.3600000000006</v>
      </c>
    </row>
    <row r="146" customFormat="false" ht="15.75" hidden="false" customHeight="false" outlineLevel="0" collapsed="false">
      <c r="B146" s="54"/>
      <c r="C146" s="38" t="n">
        <v>5</v>
      </c>
      <c r="D146" s="36" t="s">
        <v>61</v>
      </c>
      <c r="E146" s="38" t="n">
        <v>2</v>
      </c>
      <c r="F146" s="56" t="n">
        <v>3740.94</v>
      </c>
      <c r="G146" s="56" t="n">
        <f aca="false">E146*F146</f>
        <v>7481.88</v>
      </c>
      <c r="H146" s="56" t="n">
        <f aca="false">12*G146</f>
        <v>89782.56</v>
      </c>
      <c r="I146" s="44" t="n">
        <f aca="false">G146-G119</f>
        <v>0.859999999999673</v>
      </c>
      <c r="J146" s="44" t="n">
        <f aca="false">H146-H119</f>
        <v>10.3199999999924</v>
      </c>
    </row>
    <row r="147" customFormat="false" ht="15.75" hidden="false" customHeight="false" outlineLevel="0" collapsed="false">
      <c r="B147" s="54"/>
      <c r="C147" s="38" t="n">
        <v>6</v>
      </c>
      <c r="D147" s="36" t="s">
        <v>62</v>
      </c>
      <c r="E147" s="38" t="n">
        <v>2</v>
      </c>
      <c r="F147" s="56" t="n">
        <v>4238.32</v>
      </c>
      <c r="G147" s="56" t="n">
        <f aca="false">E147*F147</f>
        <v>8476.64</v>
      </c>
      <c r="H147" s="56" t="n">
        <f aca="false">12*G147</f>
        <v>101719.68</v>
      </c>
      <c r="I147" s="44" t="n">
        <f aca="false">G147-G120</f>
        <v>0.959999999999127</v>
      </c>
      <c r="J147" s="44" t="n">
        <f aca="false">H147-H120</f>
        <v>11.5199999999895</v>
      </c>
      <c r="K147" s="50" t="n">
        <f aca="false">SUM(G142:G147)</f>
        <v>35921.1</v>
      </c>
      <c r="L147" s="57" t="n">
        <f aca="false">G148+G149+G150</f>
        <v>7716.2</v>
      </c>
    </row>
    <row r="148" customFormat="false" ht="15.75" hidden="false" customHeight="true" outlineLevel="0" collapsed="false">
      <c r="B148" s="58" t="s">
        <v>83</v>
      </c>
      <c r="C148" s="38" t="n">
        <v>7</v>
      </c>
      <c r="D148" s="36" t="s">
        <v>63</v>
      </c>
      <c r="E148" s="38" t="n">
        <v>1</v>
      </c>
      <c r="F148" s="56" t="n">
        <v>5322.24</v>
      </c>
      <c r="G148" s="56" t="n">
        <f aca="false">E148*F148</f>
        <v>5322.24</v>
      </c>
      <c r="H148" s="56" t="n">
        <f aca="false">12*G148</f>
        <v>63866.88</v>
      </c>
      <c r="I148" s="44" t="n">
        <f aca="false">G148-G121</f>
        <v>237.13</v>
      </c>
      <c r="J148" s="44" t="n">
        <f aca="false">H148-H121</f>
        <v>2845.56</v>
      </c>
    </row>
    <row r="149" customFormat="false" ht="15.75" hidden="false" customHeight="false" outlineLevel="0" collapsed="false">
      <c r="B149" s="58"/>
      <c r="C149" s="38" t="n">
        <v>14</v>
      </c>
      <c r="D149" s="36" t="s">
        <v>70</v>
      </c>
      <c r="E149" s="36"/>
      <c r="F149" s="56" t="n">
        <v>1169.02</v>
      </c>
      <c r="G149" s="56" t="n">
        <f aca="false">F149</f>
        <v>1169.02</v>
      </c>
      <c r="H149" s="56" t="n">
        <f aca="false">12*G149</f>
        <v>14028.24</v>
      </c>
      <c r="I149" s="44" t="n">
        <f aca="false">G149-G122</f>
        <v>52.5799999999999</v>
      </c>
      <c r="J149" s="44" t="n">
        <f aca="false">H149-H122</f>
        <v>630.959999999999</v>
      </c>
    </row>
    <row r="150" customFormat="false" ht="15.75" hidden="false" customHeight="false" outlineLevel="0" collapsed="false">
      <c r="B150" s="58"/>
      <c r="C150" s="35" t="n">
        <v>16</v>
      </c>
      <c r="D150" s="36" t="s">
        <v>71</v>
      </c>
      <c r="E150" s="36"/>
      <c r="F150" s="56" t="n">
        <v>1224.94</v>
      </c>
      <c r="G150" s="56" t="n">
        <f aca="false">F150</f>
        <v>1224.94</v>
      </c>
      <c r="H150" s="56" t="n">
        <f aca="false">12*G150</f>
        <v>14699.28</v>
      </c>
      <c r="I150" s="44" t="n">
        <f aca="false">G150-G123</f>
        <v>0</v>
      </c>
      <c r="J150" s="44" t="n">
        <f aca="false">H150-H123</f>
        <v>0</v>
      </c>
    </row>
    <row r="151" customFormat="false" ht="15.75" hidden="false" customHeight="false" outlineLevel="0" collapsed="false">
      <c r="C151" s="38" t="s">
        <v>84</v>
      </c>
      <c r="D151" s="38"/>
      <c r="E151" s="35" t="n">
        <f aca="false">SUM(E142:E150)</f>
        <v>13</v>
      </c>
      <c r="F151" s="56"/>
      <c r="G151" s="56" t="n">
        <f aca="false">SUM(G142:G150)</f>
        <v>43637.3</v>
      </c>
      <c r="H151" s="56" t="n">
        <f aca="false">SUM(H142:H150)</f>
        <v>523647.6</v>
      </c>
      <c r="I151" s="44" t="n">
        <f aca="false">G151-G124</f>
        <v>299.429999999993</v>
      </c>
      <c r="J151" s="44" t="n">
        <f aca="false">H151-H124</f>
        <v>3593.16000000003</v>
      </c>
    </row>
    <row r="152" customFormat="false" ht="15.75" hidden="false" customHeight="false" outlineLevel="0" collapsed="false">
      <c r="C152" s="49" t="s">
        <v>85</v>
      </c>
      <c r="D152" s="49"/>
      <c r="E152" s="49"/>
      <c r="F152" s="49"/>
      <c r="G152" s="49"/>
      <c r="H152" s="49"/>
    </row>
    <row r="153" customFormat="false" ht="45.75" hidden="false" customHeight="false" outlineLevel="0" collapsed="false">
      <c r="C153" s="33" t="s">
        <v>51</v>
      </c>
      <c r="D153" s="34" t="s">
        <v>52</v>
      </c>
      <c r="E153" s="34" t="s">
        <v>53</v>
      </c>
      <c r="F153" s="34" t="s">
        <v>79</v>
      </c>
      <c r="G153" s="34" t="s">
        <v>80</v>
      </c>
      <c r="H153" s="34" t="s">
        <v>81</v>
      </c>
    </row>
    <row r="154" customFormat="false" ht="15.75" hidden="false" customHeight="false" outlineLevel="0" collapsed="false">
      <c r="C154" s="38" t="n">
        <v>1</v>
      </c>
      <c r="D154" s="36" t="s">
        <v>57</v>
      </c>
      <c r="E154" s="38" t="n">
        <v>1</v>
      </c>
      <c r="F154" s="56" t="n">
        <v>1863.95</v>
      </c>
      <c r="G154" s="56" t="n">
        <f aca="false">E154*F154</f>
        <v>1863.95</v>
      </c>
      <c r="H154" s="56" t="n">
        <f aca="false">12*G154</f>
        <v>22367.4</v>
      </c>
      <c r="I154" s="44" t="n">
        <f aca="false">G154-G142</f>
        <v>-13.97</v>
      </c>
      <c r="J154" s="44" t="n">
        <f aca="false">H154-H142</f>
        <v>-167.639999999999</v>
      </c>
    </row>
    <row r="155" customFormat="false" ht="15.75" hidden="false" customHeight="false" outlineLevel="0" collapsed="false">
      <c r="C155" s="38" t="n">
        <v>2</v>
      </c>
      <c r="D155" s="36" t="s">
        <v>58</v>
      </c>
      <c r="E155" s="38" t="n">
        <v>2</v>
      </c>
      <c r="F155" s="56" t="n">
        <v>2666.39</v>
      </c>
      <c r="G155" s="56" t="n">
        <f aca="false">E155*F155</f>
        <v>5332.78</v>
      </c>
      <c r="H155" s="56" t="n">
        <f aca="false">12*G155</f>
        <v>63993.36</v>
      </c>
      <c r="I155" s="44" t="n">
        <f aca="false">G155-G143</f>
        <v>-42.8800000000001</v>
      </c>
      <c r="J155" s="44" t="n">
        <f aca="false">H155-H143</f>
        <v>-514.559999999998</v>
      </c>
    </row>
    <row r="156" customFormat="false" ht="15.75" hidden="false" customHeight="false" outlineLevel="0" collapsed="false">
      <c r="C156" s="38" t="n">
        <v>3</v>
      </c>
      <c r="D156" s="36" t="s">
        <v>59</v>
      </c>
      <c r="E156" s="38" t="n">
        <v>4</v>
      </c>
      <c r="F156" s="56" t="n">
        <v>2213.01</v>
      </c>
      <c r="G156" s="56" t="n">
        <f aca="false">E156*F156</f>
        <v>8852.04</v>
      </c>
      <c r="H156" s="56" t="n">
        <f aca="false">12*G156</f>
        <v>106224.48</v>
      </c>
      <c r="I156" s="44" t="n">
        <f aca="false">G156-G144</f>
        <v>-72.0399999999991</v>
      </c>
      <c r="J156" s="44" t="n">
        <f aca="false">H156-H144</f>
        <v>-864.479999999981</v>
      </c>
    </row>
    <row r="157" customFormat="false" ht="15.75" hidden="false" customHeight="false" outlineLevel="0" collapsed="false">
      <c r="C157" s="38" t="n">
        <v>4</v>
      </c>
      <c r="D157" s="36" t="s">
        <v>60</v>
      </c>
      <c r="E157" s="38" t="n">
        <v>1</v>
      </c>
      <c r="F157" s="56" t="n">
        <v>3757.32</v>
      </c>
      <c r="G157" s="56" t="n">
        <f aca="false">E157*F157</f>
        <v>3757.32</v>
      </c>
      <c r="H157" s="56" t="n">
        <f aca="false">12*G157</f>
        <v>45087.84</v>
      </c>
      <c r="I157" s="44" t="n">
        <f aca="false">G157-G145</f>
        <v>-27.5999999999999</v>
      </c>
      <c r="J157" s="44" t="n">
        <f aca="false">H157-H145</f>
        <v>-331.199999999997</v>
      </c>
    </row>
    <row r="158" customFormat="false" ht="15.75" hidden="false" customHeight="false" outlineLevel="0" collapsed="false">
      <c r="C158" s="38" t="n">
        <v>5</v>
      </c>
      <c r="D158" s="36" t="s">
        <v>61</v>
      </c>
      <c r="E158" s="38" t="n">
        <v>2</v>
      </c>
      <c r="F158" s="56" t="n">
        <v>3711.51</v>
      </c>
      <c r="G158" s="56" t="n">
        <f aca="false">E158*F158</f>
        <v>7423.02</v>
      </c>
      <c r="H158" s="56" t="n">
        <f aca="false">12*G158</f>
        <v>89076.24</v>
      </c>
      <c r="I158" s="44" t="n">
        <f aca="false">G158-G146</f>
        <v>-58.8599999999997</v>
      </c>
      <c r="J158" s="44" t="n">
        <f aca="false">H158-H146</f>
        <v>-706.319999999992</v>
      </c>
    </row>
    <row r="159" customFormat="false" ht="15.75" hidden="false" customHeight="false" outlineLevel="0" collapsed="false">
      <c r="C159" s="38" t="n">
        <v>6</v>
      </c>
      <c r="D159" s="36" t="s">
        <v>62</v>
      </c>
      <c r="E159" s="38" t="n">
        <v>2</v>
      </c>
      <c r="F159" s="56" t="n">
        <v>4204.54</v>
      </c>
      <c r="G159" s="56" t="n">
        <f aca="false">E159*F159</f>
        <v>8409.08</v>
      </c>
      <c r="H159" s="56" t="n">
        <f aca="false">12*G159</f>
        <v>100908.96</v>
      </c>
      <c r="I159" s="44" t="n">
        <f aca="false">G159-G147</f>
        <v>-67.5599999999995</v>
      </c>
      <c r="J159" s="44" t="n">
        <f aca="false">H159-H147</f>
        <v>-810.720000000001</v>
      </c>
      <c r="K159" s="50" t="n">
        <f aca="false">SUM(G154:G159)</f>
        <v>35638.19</v>
      </c>
      <c r="L159" s="57" t="n">
        <f aca="false">G160+G161+G162</f>
        <v>7622.89</v>
      </c>
    </row>
    <row r="160" customFormat="false" ht="15.75" hidden="false" customHeight="false" outlineLevel="0" collapsed="false">
      <c r="C160" s="38" t="n">
        <v>7</v>
      </c>
      <c r="D160" s="36" t="s">
        <v>63</v>
      </c>
      <c r="E160" s="38" t="n">
        <v>1</v>
      </c>
      <c r="F160" s="56" t="n">
        <v>5239.45</v>
      </c>
      <c r="G160" s="56" t="n">
        <f aca="false">E160*F160</f>
        <v>5239.45</v>
      </c>
      <c r="H160" s="56" t="n">
        <f aca="false">12*G160</f>
        <v>62873.4</v>
      </c>
      <c r="I160" s="44" t="n">
        <f aca="false">G160-G148</f>
        <v>-82.79</v>
      </c>
      <c r="J160" s="44" t="n">
        <f aca="false">H160-H148</f>
        <v>-993.480000000003</v>
      </c>
    </row>
    <row r="161" customFormat="false" ht="15.75" hidden="false" customHeight="false" outlineLevel="0" collapsed="false">
      <c r="C161" s="38" t="n">
        <v>14</v>
      </c>
      <c r="D161" s="36" t="s">
        <v>70</v>
      </c>
      <c r="E161" s="36"/>
      <c r="F161" s="56" t="n">
        <v>1158.5</v>
      </c>
      <c r="G161" s="56" t="n">
        <v>1158.5</v>
      </c>
      <c r="H161" s="56" t="n">
        <f aca="false">12*G161</f>
        <v>13902</v>
      </c>
      <c r="I161" s="44" t="n">
        <f aca="false">G161-G149</f>
        <v>-10.52</v>
      </c>
      <c r="J161" s="44" t="n">
        <f aca="false">H161-H149</f>
        <v>-126.24</v>
      </c>
    </row>
    <row r="162" customFormat="false" ht="15.75" hidden="false" customHeight="false" outlineLevel="0" collapsed="false">
      <c r="C162" s="35" t="n">
        <v>16</v>
      </c>
      <c r="D162" s="36" t="s">
        <v>71</v>
      </c>
      <c r="E162" s="36"/>
      <c r="F162" s="56" t="n">
        <v>1224.94</v>
      </c>
      <c r="G162" s="56" t="n">
        <v>1224.94</v>
      </c>
      <c r="H162" s="56" t="n">
        <f aca="false">12*G162</f>
        <v>14699.28</v>
      </c>
      <c r="I162" s="44" t="n">
        <f aca="false">G162-G150</f>
        <v>0</v>
      </c>
      <c r="J162" s="44" t="n">
        <f aca="false">H162-H150</f>
        <v>0</v>
      </c>
    </row>
    <row r="163" customFormat="false" ht="15.75" hidden="false" customHeight="false" outlineLevel="0" collapsed="false">
      <c r="C163" s="38" t="s">
        <v>84</v>
      </c>
      <c r="D163" s="38"/>
      <c r="E163" s="35" t="n">
        <f aca="false">SUM(E154:E162)</f>
        <v>13</v>
      </c>
      <c r="F163" s="56"/>
      <c r="G163" s="56" t="n">
        <f aca="false">SUM(G154:G162)</f>
        <v>43261.08</v>
      </c>
      <c r="H163" s="56" t="n">
        <f aca="false">SUM(H154:H162)</f>
        <v>519132.96</v>
      </c>
      <c r="I163" s="44" t="n">
        <f aca="false">G163-G151</f>
        <v>-376.220000000001</v>
      </c>
      <c r="J163" s="44" t="n">
        <f aca="false">H163-H151</f>
        <v>-4514.63999999996</v>
      </c>
    </row>
    <row r="164" customFormat="false" ht="15.75" hidden="false" customHeight="false" outlineLevel="0" collapsed="false">
      <c r="C164" s="49" t="s">
        <v>86</v>
      </c>
      <c r="D164" s="49"/>
      <c r="E164" s="49"/>
      <c r="F164" s="49"/>
      <c r="G164" s="49"/>
      <c r="H164" s="49"/>
    </row>
    <row r="165" customFormat="false" ht="45.75" hidden="false" customHeight="false" outlineLevel="0" collapsed="false">
      <c r="C165" s="33" t="s">
        <v>51</v>
      </c>
      <c r="D165" s="34" t="s">
        <v>52</v>
      </c>
      <c r="E165" s="34" t="s">
        <v>53</v>
      </c>
      <c r="F165" s="34" t="s">
        <v>79</v>
      </c>
      <c r="G165" s="34" t="s">
        <v>80</v>
      </c>
      <c r="H165" s="34" t="s">
        <v>81</v>
      </c>
    </row>
    <row r="166" customFormat="false" ht="15.75" hidden="false" customHeight="false" outlineLevel="0" collapsed="false">
      <c r="C166" s="38" t="n">
        <v>1</v>
      </c>
      <c r="D166" s="36" t="s">
        <v>57</v>
      </c>
      <c r="E166" s="38" t="n">
        <v>1</v>
      </c>
      <c r="F166" s="56" t="n">
        <v>1877.92</v>
      </c>
      <c r="G166" s="56" t="n">
        <f aca="false">E166*F166</f>
        <v>1877.92</v>
      </c>
      <c r="H166" s="56" t="n">
        <f aca="false">12*G166</f>
        <v>22535.04</v>
      </c>
      <c r="I166" s="44" t="n">
        <f aca="false">G166-G154</f>
        <v>13.97</v>
      </c>
      <c r="J166" s="44" t="n">
        <f aca="false">H166-H154</f>
        <v>167.639999999999</v>
      </c>
    </row>
    <row r="167" customFormat="false" ht="15.75" hidden="false" customHeight="false" outlineLevel="0" collapsed="false">
      <c r="C167" s="38" t="n">
        <v>2</v>
      </c>
      <c r="D167" s="36" t="s">
        <v>58</v>
      </c>
      <c r="E167" s="38" t="n">
        <v>2</v>
      </c>
      <c r="F167" s="56" t="n">
        <v>2687.83</v>
      </c>
      <c r="G167" s="56" t="n">
        <f aca="false">E167*F167</f>
        <v>5375.66</v>
      </c>
      <c r="H167" s="56" t="n">
        <f aca="false">12*G167</f>
        <v>64507.92</v>
      </c>
      <c r="I167" s="44" t="n">
        <f aca="false">G167-G155</f>
        <v>42.8800000000001</v>
      </c>
      <c r="J167" s="44" t="n">
        <f aca="false">H167-H155</f>
        <v>514.559999999998</v>
      </c>
    </row>
    <row r="168" customFormat="false" ht="15.75" hidden="false" customHeight="false" outlineLevel="0" collapsed="false">
      <c r="C168" s="38" t="n">
        <v>3</v>
      </c>
      <c r="D168" s="36" t="s">
        <v>59</v>
      </c>
      <c r="E168" s="38" t="n">
        <v>4</v>
      </c>
      <c r="F168" s="56" t="n">
        <v>2231.02</v>
      </c>
      <c r="G168" s="56" t="n">
        <f aca="false">E168*F168</f>
        <v>8924.08</v>
      </c>
      <c r="H168" s="56" t="n">
        <f aca="false">12*G168</f>
        <v>107088.96</v>
      </c>
      <c r="I168" s="44" t="n">
        <f aca="false">G168-G156</f>
        <v>72.0399999999991</v>
      </c>
      <c r="J168" s="44" t="n">
        <f aca="false">H168-H156</f>
        <v>864.479999999981</v>
      </c>
    </row>
    <row r="169" customFormat="false" ht="15.75" hidden="false" customHeight="false" outlineLevel="0" collapsed="false">
      <c r="C169" s="38" t="n">
        <v>4</v>
      </c>
      <c r="D169" s="36" t="s">
        <v>60</v>
      </c>
      <c r="E169" s="38" t="n">
        <v>1</v>
      </c>
      <c r="F169" s="56" t="n">
        <v>3784.92</v>
      </c>
      <c r="G169" s="56" t="n">
        <f aca="false">E169*F169</f>
        <v>3784.92</v>
      </c>
      <c r="H169" s="56" t="n">
        <f aca="false">12*G169</f>
        <v>45419.04</v>
      </c>
      <c r="I169" s="44" t="n">
        <f aca="false">G169-G157</f>
        <v>27.5999999999999</v>
      </c>
      <c r="J169" s="44" t="n">
        <f aca="false">H169-H157</f>
        <v>331.199999999997</v>
      </c>
    </row>
    <row r="170" customFormat="false" ht="15.75" hidden="false" customHeight="false" outlineLevel="0" collapsed="false">
      <c r="C170" s="38" t="n">
        <v>5</v>
      </c>
      <c r="D170" s="36" t="s">
        <v>61</v>
      </c>
      <c r="E170" s="38" t="n">
        <v>2</v>
      </c>
      <c r="F170" s="56" t="n">
        <v>3740.94</v>
      </c>
      <c r="G170" s="56" t="n">
        <f aca="false">E170*F170</f>
        <v>7481.88</v>
      </c>
      <c r="H170" s="56" t="n">
        <f aca="false">12*G170</f>
        <v>89782.56</v>
      </c>
      <c r="I170" s="44" t="n">
        <f aca="false">G170-G158</f>
        <v>58.8599999999997</v>
      </c>
      <c r="J170" s="44" t="n">
        <f aca="false">H170-H158</f>
        <v>706.319999999992</v>
      </c>
    </row>
    <row r="171" customFormat="false" ht="15.75" hidden="false" customHeight="false" outlineLevel="0" collapsed="false">
      <c r="C171" s="38" t="n">
        <v>6</v>
      </c>
      <c r="D171" s="36" t="s">
        <v>62</v>
      </c>
      <c r="E171" s="38" t="n">
        <v>2</v>
      </c>
      <c r="F171" s="56" t="n">
        <v>4238.32</v>
      </c>
      <c r="G171" s="56" t="n">
        <f aca="false">E171*F171</f>
        <v>8476.64</v>
      </c>
      <c r="H171" s="56" t="n">
        <f aca="false">12*G171</f>
        <v>101719.68</v>
      </c>
      <c r="I171" s="44" t="n">
        <f aca="false">G171-G159</f>
        <v>67.5599999999995</v>
      </c>
      <c r="J171" s="44" t="n">
        <f aca="false">H171-H159</f>
        <v>810.720000000001</v>
      </c>
      <c r="K171" s="50" t="n">
        <f aca="false">SUM(G166:G171)</f>
        <v>35921.1</v>
      </c>
      <c r="L171" s="57" t="n">
        <f aca="false">G172+G173+G174</f>
        <v>7716.2</v>
      </c>
    </row>
    <row r="172" customFormat="false" ht="15.75" hidden="false" customHeight="false" outlineLevel="0" collapsed="false">
      <c r="C172" s="38" t="n">
        <v>7</v>
      </c>
      <c r="D172" s="36" t="s">
        <v>63</v>
      </c>
      <c r="E172" s="38" t="n">
        <v>1</v>
      </c>
      <c r="F172" s="56" t="n">
        <v>5322.24</v>
      </c>
      <c r="G172" s="56" t="n">
        <f aca="false">E172*F172</f>
        <v>5322.24</v>
      </c>
      <c r="H172" s="56" t="n">
        <f aca="false">12*G172</f>
        <v>63866.88</v>
      </c>
      <c r="I172" s="44" t="n">
        <f aca="false">G172-G160</f>
        <v>82.79</v>
      </c>
      <c r="J172" s="44" t="n">
        <f aca="false">H172-H160</f>
        <v>993.480000000003</v>
      </c>
    </row>
    <row r="173" customFormat="false" ht="15.75" hidden="false" customHeight="false" outlineLevel="0" collapsed="false">
      <c r="C173" s="38" t="n">
        <v>14</v>
      </c>
      <c r="D173" s="36" t="s">
        <v>70</v>
      </c>
      <c r="E173" s="36"/>
      <c r="F173" s="56" t="n">
        <v>1169.02</v>
      </c>
      <c r="G173" s="56" t="n">
        <f aca="false">F173</f>
        <v>1169.02</v>
      </c>
      <c r="H173" s="56" t="n">
        <f aca="false">12*G173</f>
        <v>14028.24</v>
      </c>
      <c r="I173" s="44" t="n">
        <f aca="false">G173-G161</f>
        <v>10.52</v>
      </c>
      <c r="J173" s="44" t="n">
        <f aca="false">H173-H161</f>
        <v>126.24</v>
      </c>
    </row>
    <row r="174" customFormat="false" ht="15.75" hidden="false" customHeight="false" outlineLevel="0" collapsed="false">
      <c r="C174" s="35" t="n">
        <v>16</v>
      </c>
      <c r="D174" s="36" t="s">
        <v>71</v>
      </c>
      <c r="E174" s="36"/>
      <c r="F174" s="56" t="n">
        <v>1224.94</v>
      </c>
      <c r="G174" s="56" t="n">
        <f aca="false">F174</f>
        <v>1224.94</v>
      </c>
      <c r="H174" s="56" t="n">
        <f aca="false">12*G174</f>
        <v>14699.28</v>
      </c>
      <c r="I174" s="44" t="n">
        <f aca="false">G174-G162</f>
        <v>0</v>
      </c>
      <c r="J174" s="44" t="n">
        <f aca="false">H174-H162</f>
        <v>0</v>
      </c>
    </row>
    <row r="175" customFormat="false" ht="15.75" hidden="false" customHeight="false" outlineLevel="0" collapsed="false">
      <c r="C175" s="38" t="s">
        <v>84</v>
      </c>
      <c r="D175" s="38"/>
      <c r="E175" s="35" t="n">
        <f aca="false">SUM(E166:E174)</f>
        <v>13</v>
      </c>
      <c r="F175" s="56"/>
      <c r="G175" s="56" t="n">
        <f aca="false">SUM(G166:G174)</f>
        <v>43637.3</v>
      </c>
      <c r="H175" s="56" t="n">
        <f aca="false">SUM(H166:H174)</f>
        <v>523647.6</v>
      </c>
      <c r="I175" s="44" t="n">
        <f aca="false">G175-G163</f>
        <v>376.220000000001</v>
      </c>
      <c r="J175" s="44" t="n">
        <f aca="false">H175-H163</f>
        <v>4514.63999999996</v>
      </c>
    </row>
    <row r="176" customFormat="false" ht="15" hidden="false" customHeight="false" outlineLevel="0" collapsed="false">
      <c r="G176" s="39" t="n">
        <f aca="false">G175-G97</f>
        <v>1916.23</v>
      </c>
      <c r="H176" s="39" t="n">
        <f aca="false">H175-H97</f>
        <v>22994.76</v>
      </c>
    </row>
    <row r="177" customFormat="false" ht="15.75" hidden="false" customHeight="false" outlineLevel="0" collapsed="false"/>
    <row r="178" customFormat="false" ht="15.75" hidden="false" customHeight="false" outlineLevel="0" collapsed="false">
      <c r="B178" s="52"/>
      <c r="C178" s="32" t="s">
        <v>87</v>
      </c>
      <c r="D178" s="32"/>
      <c r="E178" s="32"/>
      <c r="F178" s="32"/>
      <c r="G178" s="32"/>
      <c r="H178" s="32"/>
      <c r="N178" s="63" t="s">
        <v>88</v>
      </c>
      <c r="O178" s="63"/>
      <c r="P178" s="63"/>
      <c r="Q178" s="63"/>
    </row>
    <row r="179" customFormat="false" ht="45.75" hidden="false" customHeight="false" outlineLevel="0" collapsed="false">
      <c r="B179" s="52"/>
      <c r="C179" s="33" t="s">
        <v>51</v>
      </c>
      <c r="D179" s="34" t="s">
        <v>52</v>
      </c>
      <c r="E179" s="34" t="s">
        <v>53</v>
      </c>
      <c r="F179" s="34" t="s">
        <v>79</v>
      </c>
      <c r="G179" s="34" t="s">
        <v>80</v>
      </c>
      <c r="H179" s="34" t="s">
        <v>81</v>
      </c>
      <c r="N179" s="64"/>
      <c r="O179" s="65" t="s">
        <v>89</v>
      </c>
      <c r="P179" s="66"/>
      <c r="Q179" s="66"/>
    </row>
    <row r="180" customFormat="false" ht="15.75" hidden="false" customHeight="true" outlineLevel="0" collapsed="false">
      <c r="B180" s="52"/>
      <c r="C180" s="55" t="n">
        <v>1</v>
      </c>
      <c r="D180" s="36" t="s">
        <v>57</v>
      </c>
      <c r="E180" s="38" t="n">
        <v>1</v>
      </c>
      <c r="F180" s="56" t="n">
        <v>1944.85</v>
      </c>
      <c r="G180" s="56" t="n">
        <f aca="false">E180*F180</f>
        <v>1944.85</v>
      </c>
      <c r="H180" s="56" t="n">
        <f aca="false">12*G180</f>
        <v>23338.2</v>
      </c>
      <c r="I180" s="44" t="n">
        <f aca="false">G180-G166</f>
        <v>66.9299999999998</v>
      </c>
      <c r="J180" s="44" t="n">
        <f aca="false">H180-H166</f>
        <v>803.159999999996</v>
      </c>
      <c r="N180" s="66" t="n">
        <v>1</v>
      </c>
      <c r="O180" s="67" t="n">
        <f aca="false">H180/E180</f>
        <v>23338.2</v>
      </c>
      <c r="P180" s="66"/>
      <c r="Q180" s="66"/>
    </row>
    <row r="181" customFormat="false" ht="15.75" hidden="false" customHeight="false" outlineLevel="0" collapsed="false">
      <c r="B181" s="52"/>
      <c r="C181" s="55" t="n">
        <v>2</v>
      </c>
      <c r="D181" s="36" t="s">
        <v>58</v>
      </c>
      <c r="E181" s="38" t="n">
        <v>2</v>
      </c>
      <c r="F181" s="56" t="n">
        <v>2795.99</v>
      </c>
      <c r="G181" s="56" t="n">
        <f aca="false">E181*F181</f>
        <v>5591.98</v>
      </c>
      <c r="H181" s="56" t="n">
        <f aca="false">12*G181</f>
        <v>67103.76</v>
      </c>
      <c r="I181" s="44" t="n">
        <f aca="false">G181-G167</f>
        <v>216.32</v>
      </c>
      <c r="J181" s="44" t="n">
        <f aca="false">H181-H167</f>
        <v>2595.84</v>
      </c>
      <c r="N181" s="66" t="n">
        <v>2</v>
      </c>
      <c r="O181" s="67" t="n">
        <f aca="false">H181/E181</f>
        <v>33551.88</v>
      </c>
      <c r="P181" s="66"/>
      <c r="Q181" s="66"/>
    </row>
    <row r="182" customFormat="false" ht="15.75" hidden="false" customHeight="false" outlineLevel="0" collapsed="false">
      <c r="B182" s="52"/>
      <c r="C182" s="55" t="n">
        <v>3</v>
      </c>
      <c r="D182" s="36" t="s">
        <v>59</v>
      </c>
      <c r="E182" s="38" t="n">
        <v>4</v>
      </c>
      <c r="F182" s="56" t="n">
        <v>2316.11</v>
      </c>
      <c r="G182" s="56" t="n">
        <f aca="false">E182*F182</f>
        <v>9264.44</v>
      </c>
      <c r="H182" s="56" t="n">
        <f aca="false">12*G182</f>
        <v>111173.28</v>
      </c>
      <c r="I182" s="44" t="n">
        <f aca="false">G182-G168</f>
        <v>340.360000000001</v>
      </c>
      <c r="J182" s="44" t="n">
        <f aca="false">H182-H168</f>
        <v>4084.32000000001</v>
      </c>
      <c r="N182" s="66" t="n">
        <v>3</v>
      </c>
      <c r="O182" s="67" t="n">
        <f aca="false">H182/E182</f>
        <v>27793.32</v>
      </c>
      <c r="P182" s="66"/>
      <c r="Q182" s="66"/>
    </row>
    <row r="183" customFormat="false" ht="15.75" hidden="false" customHeight="false" outlineLevel="0" collapsed="false">
      <c r="B183" s="52"/>
      <c r="C183" s="55" t="n">
        <v>4</v>
      </c>
      <c r="D183" s="36" t="s">
        <v>60</v>
      </c>
      <c r="E183" s="38" t="n">
        <v>1</v>
      </c>
      <c r="F183" s="56" t="n">
        <v>3928.36</v>
      </c>
      <c r="G183" s="56" t="n">
        <f aca="false">E183*F183</f>
        <v>3928.36</v>
      </c>
      <c r="H183" s="56" t="n">
        <f aca="false">12*G183</f>
        <v>47140.32</v>
      </c>
      <c r="I183" s="44" t="n">
        <f aca="false">G183-G169</f>
        <v>143.44</v>
      </c>
      <c r="J183" s="44" t="n">
        <f aca="false">H183-H169</f>
        <v>1721.28</v>
      </c>
      <c r="N183" s="66" t="n">
        <v>4</v>
      </c>
      <c r="O183" s="67" t="n">
        <f aca="false">H183/E183</f>
        <v>47140.32</v>
      </c>
      <c r="P183" s="66"/>
      <c r="Q183" s="66"/>
    </row>
    <row r="184" customFormat="false" ht="15.75" hidden="false" customHeight="false" outlineLevel="0" collapsed="false">
      <c r="B184" s="52"/>
      <c r="C184" s="55" t="n">
        <v>5</v>
      </c>
      <c r="D184" s="36" t="s">
        <v>61</v>
      </c>
      <c r="E184" s="38" t="n">
        <v>2</v>
      </c>
      <c r="F184" s="56" t="n">
        <v>3889.23</v>
      </c>
      <c r="G184" s="56" t="n">
        <f aca="false">E184*F184</f>
        <v>7778.46</v>
      </c>
      <c r="H184" s="56" t="n">
        <f aca="false">12*G184</f>
        <v>93341.52</v>
      </c>
      <c r="I184" s="44" t="n">
        <f aca="false">G184-G170</f>
        <v>296.58</v>
      </c>
      <c r="J184" s="44" t="n">
        <f aca="false">H184-H170</f>
        <v>3558.96000000001</v>
      </c>
      <c r="N184" s="66" t="n">
        <v>5</v>
      </c>
      <c r="O184" s="67" t="n">
        <f aca="false">H184/E184</f>
        <v>46670.76</v>
      </c>
      <c r="P184" s="66"/>
      <c r="Q184" s="66"/>
    </row>
    <row r="185" customFormat="false" ht="15.75" hidden="false" customHeight="false" outlineLevel="0" collapsed="false">
      <c r="B185" s="52"/>
      <c r="C185" s="55" t="n">
        <v>6</v>
      </c>
      <c r="D185" s="36" t="s">
        <v>62</v>
      </c>
      <c r="E185" s="38" t="n">
        <v>2</v>
      </c>
      <c r="F185" s="56" t="n">
        <v>4798.37</v>
      </c>
      <c r="G185" s="56" t="n">
        <f aca="false">E185*F185</f>
        <v>9596.74</v>
      </c>
      <c r="H185" s="56" t="n">
        <f aca="false">12*G185</f>
        <v>115160.88</v>
      </c>
      <c r="I185" s="44" t="n">
        <f aca="false">G185-G171</f>
        <v>1120.1</v>
      </c>
      <c r="J185" s="44" t="n">
        <f aca="false">H185-H171</f>
        <v>13441.2</v>
      </c>
      <c r="K185" s="50" t="n">
        <f aca="false">SUM(G180:G185)</f>
        <v>38104.83</v>
      </c>
      <c r="L185" s="57" t="n">
        <f aca="false">G186+G187+G188</f>
        <v>7716.2</v>
      </c>
      <c r="N185" s="66" t="n">
        <v>6</v>
      </c>
      <c r="O185" s="67" t="n">
        <f aca="false">H185/E185</f>
        <v>57580.44</v>
      </c>
      <c r="P185" s="66"/>
      <c r="Q185" s="66"/>
    </row>
    <row r="186" customFormat="false" ht="15.75" hidden="false" customHeight="true" outlineLevel="0" collapsed="false">
      <c r="B186" s="52"/>
      <c r="C186" s="68" t="n">
        <v>7</v>
      </c>
      <c r="D186" s="36" t="s">
        <v>63</v>
      </c>
      <c r="E186" s="38" t="n">
        <v>1</v>
      </c>
      <c r="F186" s="56" t="n">
        <v>5322.24</v>
      </c>
      <c r="G186" s="56" t="n">
        <f aca="false">E186*F186</f>
        <v>5322.24</v>
      </c>
      <c r="H186" s="56" t="n">
        <f aca="false">12*G186</f>
        <v>63866.88</v>
      </c>
      <c r="I186" s="44" t="n">
        <f aca="false">G186-G172</f>
        <v>0</v>
      </c>
      <c r="J186" s="44" t="n">
        <f aca="false">H186-H172</f>
        <v>0</v>
      </c>
      <c r="N186" s="69" t="n">
        <v>7</v>
      </c>
      <c r="O186" s="70" t="n">
        <f aca="false">SUM(H186:H188)/E186</f>
        <v>92594.4</v>
      </c>
      <c r="P186" s="66"/>
      <c r="Q186" s="66"/>
    </row>
    <row r="187" customFormat="false" ht="15.75" hidden="false" customHeight="false" outlineLevel="0" collapsed="false">
      <c r="B187" s="52"/>
      <c r="C187" s="68"/>
      <c r="D187" s="36" t="s">
        <v>70</v>
      </c>
      <c r="E187" s="36"/>
      <c r="F187" s="56"/>
      <c r="G187" s="56" t="n">
        <v>1169.02</v>
      </c>
      <c r="H187" s="56" t="n">
        <f aca="false">12*G187</f>
        <v>14028.24</v>
      </c>
      <c r="I187" s="44" t="n">
        <f aca="false">G187-G173</f>
        <v>0</v>
      </c>
      <c r="J187" s="44" t="n">
        <f aca="false">H187-H173</f>
        <v>0</v>
      </c>
      <c r="N187" s="69"/>
      <c r="O187" s="70"/>
      <c r="P187" s="66"/>
      <c r="Q187" s="66"/>
    </row>
    <row r="188" customFormat="false" ht="15.75" hidden="false" customHeight="false" outlineLevel="0" collapsed="false">
      <c r="B188" s="52"/>
      <c r="C188" s="68"/>
      <c r="D188" s="36" t="s">
        <v>71</v>
      </c>
      <c r="E188" s="36"/>
      <c r="F188" s="56"/>
      <c r="G188" s="56" t="n">
        <v>1224.94</v>
      </c>
      <c r="H188" s="56" t="n">
        <f aca="false">12*G188</f>
        <v>14699.28</v>
      </c>
      <c r="I188" s="44" t="n">
        <f aca="false">G188-G174</f>
        <v>0</v>
      </c>
      <c r="J188" s="44" t="n">
        <f aca="false">H188-H174</f>
        <v>0</v>
      </c>
      <c r="N188" s="69"/>
      <c r="O188" s="70"/>
      <c r="P188" s="66"/>
      <c r="Q188" s="66"/>
    </row>
    <row r="189" customFormat="false" ht="15.75" hidden="false" customHeight="false" outlineLevel="0" collapsed="false">
      <c r="B189" s="52"/>
      <c r="C189" s="60" t="s">
        <v>84</v>
      </c>
      <c r="D189" s="60"/>
      <c r="E189" s="61" t="n">
        <f aca="false">SUM(E180:E188)</f>
        <v>13</v>
      </c>
      <c r="F189" s="62"/>
      <c r="G189" s="62" t="n">
        <f aca="false">SUM(G180:G188)</f>
        <v>45821.03</v>
      </c>
      <c r="H189" s="62" t="n">
        <f aca="false">SUM(H180:H188)</f>
        <v>549852.36</v>
      </c>
      <c r="I189" s="44" t="n">
        <f aca="false">G189-G175</f>
        <v>2183.73</v>
      </c>
      <c r="J189" s="44" t="n">
        <f aca="false">H189-H175</f>
        <v>26204.7600000001</v>
      </c>
    </row>
    <row r="192" customFormat="false" ht="13.8" hidden="false" customHeight="false" outlineLevel="0" collapsed="false">
      <c r="C192" s="32" t="s">
        <v>90</v>
      </c>
      <c r="D192" s="32"/>
      <c r="E192" s="32"/>
      <c r="F192" s="32"/>
      <c r="G192" s="32"/>
      <c r="H192" s="32"/>
    </row>
    <row r="193" customFormat="false" ht="41.65" hidden="false" customHeight="false" outlineLevel="0" collapsed="false">
      <c r="C193" s="33" t="s">
        <v>51</v>
      </c>
      <c r="D193" s="34" t="s">
        <v>52</v>
      </c>
      <c r="E193" s="34" t="s">
        <v>53</v>
      </c>
      <c r="F193" s="34" t="s">
        <v>79</v>
      </c>
      <c r="G193" s="34" t="s">
        <v>80</v>
      </c>
      <c r="H193" s="34" t="s">
        <v>81</v>
      </c>
    </row>
    <row r="194" customFormat="false" ht="13.8" hidden="false" customHeight="false" outlineLevel="0" collapsed="false">
      <c r="C194" s="55" t="n">
        <v>1</v>
      </c>
      <c r="D194" s="36" t="s">
        <v>57</v>
      </c>
      <c r="E194" s="38" t="n">
        <v>1</v>
      </c>
      <c r="F194" s="56" t="n">
        <v>1944.85</v>
      </c>
      <c r="G194" s="56" t="n">
        <f aca="false">E194*F194</f>
        <v>1944.85</v>
      </c>
      <c r="H194" s="56" t="n">
        <f aca="false">12*G194</f>
        <v>23338.2</v>
      </c>
      <c r="I194" s="44" t="n">
        <f aca="false">G194-G180</f>
        <v>0</v>
      </c>
      <c r="J194" s="44" t="n">
        <f aca="false">H194-H180</f>
        <v>0</v>
      </c>
    </row>
    <row r="195" customFormat="false" ht="13.8" hidden="false" customHeight="false" outlineLevel="0" collapsed="false">
      <c r="C195" s="55" t="n">
        <v>2</v>
      </c>
      <c r="D195" s="36" t="s">
        <v>58</v>
      </c>
      <c r="E195" s="38" t="n">
        <v>2</v>
      </c>
      <c r="F195" s="56" t="n">
        <v>2795.99</v>
      </c>
      <c r="G195" s="56" t="n">
        <f aca="false">E195*F195</f>
        <v>5591.98</v>
      </c>
      <c r="H195" s="56" t="n">
        <f aca="false">12*G195</f>
        <v>67103.76</v>
      </c>
      <c r="I195" s="44" t="n">
        <f aca="false">G195-G181</f>
        <v>0</v>
      </c>
      <c r="J195" s="44" t="n">
        <f aca="false">H195-H181</f>
        <v>0</v>
      </c>
    </row>
    <row r="196" customFormat="false" ht="13.8" hidden="false" customHeight="false" outlineLevel="0" collapsed="false">
      <c r="C196" s="55" t="n">
        <v>3</v>
      </c>
      <c r="D196" s="36" t="s">
        <v>59</v>
      </c>
      <c r="E196" s="38" t="n">
        <v>4</v>
      </c>
      <c r="F196" s="56" t="n">
        <v>2316.11</v>
      </c>
      <c r="G196" s="56" t="n">
        <f aca="false">E196*F196</f>
        <v>9264.44</v>
      </c>
      <c r="H196" s="56" t="n">
        <f aca="false">12*G196</f>
        <v>111173.28</v>
      </c>
      <c r="I196" s="44" t="n">
        <f aca="false">G196-G182</f>
        <v>0</v>
      </c>
      <c r="J196" s="44" t="n">
        <f aca="false">H196-H182</f>
        <v>0</v>
      </c>
    </row>
    <row r="197" customFormat="false" ht="13.8" hidden="false" customHeight="false" outlineLevel="0" collapsed="false">
      <c r="C197" s="55" t="n">
        <v>4</v>
      </c>
      <c r="D197" s="36" t="s">
        <v>60</v>
      </c>
      <c r="E197" s="38" t="n">
        <v>1</v>
      </c>
      <c r="F197" s="56" t="n">
        <v>3928.36</v>
      </c>
      <c r="G197" s="56" t="n">
        <f aca="false">E197*F197</f>
        <v>3928.36</v>
      </c>
      <c r="H197" s="56" t="n">
        <f aca="false">12*G197</f>
        <v>47140.32</v>
      </c>
      <c r="I197" s="44" t="n">
        <f aca="false">G197-G183</f>
        <v>0</v>
      </c>
      <c r="J197" s="44" t="n">
        <f aca="false">H197-H183</f>
        <v>0</v>
      </c>
    </row>
    <row r="198" customFormat="false" ht="13.8" hidden="false" customHeight="false" outlineLevel="0" collapsed="false">
      <c r="C198" s="55" t="n">
        <v>5</v>
      </c>
      <c r="D198" s="36" t="s">
        <v>61</v>
      </c>
      <c r="E198" s="38" t="n">
        <v>2</v>
      </c>
      <c r="F198" s="56" t="n">
        <v>3889.23</v>
      </c>
      <c r="G198" s="56" t="n">
        <f aca="false">E198*F198</f>
        <v>7778.46</v>
      </c>
      <c r="H198" s="56" t="n">
        <f aca="false">12*G198</f>
        <v>93341.52</v>
      </c>
      <c r="I198" s="44" t="n">
        <f aca="false">G198-G184</f>
        <v>0</v>
      </c>
      <c r="J198" s="44" t="n">
        <f aca="false">H198-H184</f>
        <v>0</v>
      </c>
    </row>
    <row r="199" customFormat="false" ht="13.8" hidden="false" customHeight="false" outlineLevel="0" collapsed="false">
      <c r="C199" s="55" t="n">
        <v>6</v>
      </c>
      <c r="D199" s="36" t="s">
        <v>62</v>
      </c>
      <c r="E199" s="38" t="n">
        <v>2</v>
      </c>
      <c r="F199" s="56" t="n">
        <v>4798.37</v>
      </c>
      <c r="G199" s="56" t="n">
        <f aca="false">E199*F199</f>
        <v>9596.74</v>
      </c>
      <c r="H199" s="56" t="n">
        <f aca="false">12*G199</f>
        <v>115160.88</v>
      </c>
      <c r="I199" s="44" t="n">
        <f aca="false">G199-G185</f>
        <v>0</v>
      </c>
      <c r="J199" s="44" t="n">
        <f aca="false">H199-H185</f>
        <v>0</v>
      </c>
      <c r="K199" s="50" t="n">
        <f aca="false">SUM(G194:G199)</f>
        <v>38104.83</v>
      </c>
    </row>
    <row r="200" customFormat="false" ht="13.8" hidden="false" customHeight="false" outlineLevel="0" collapsed="false">
      <c r="C200" s="68" t="n">
        <v>7</v>
      </c>
      <c r="D200" s="36" t="s">
        <v>63</v>
      </c>
      <c r="E200" s="38" t="n">
        <v>1</v>
      </c>
      <c r="F200" s="56" t="n">
        <v>5534.26</v>
      </c>
      <c r="G200" s="56" t="n">
        <f aca="false">E200*F200</f>
        <v>5534.26</v>
      </c>
      <c r="H200" s="56" t="n">
        <f aca="false">12*G200</f>
        <v>66411.12</v>
      </c>
      <c r="I200" s="44" t="n">
        <f aca="false">G200-G186</f>
        <v>212.02</v>
      </c>
      <c r="J200" s="44" t="n">
        <f aca="false">H200-H186</f>
        <v>2544.24</v>
      </c>
    </row>
    <row r="201" customFormat="false" ht="13.8" hidden="false" customHeight="false" outlineLevel="0" collapsed="false">
      <c r="C201" s="68"/>
      <c r="D201" s="36" t="s">
        <v>70</v>
      </c>
      <c r="E201" s="36"/>
      <c r="F201" s="56"/>
      <c r="G201" s="56" t="n">
        <v>1220.15</v>
      </c>
      <c r="H201" s="56" t="n">
        <f aca="false">12*G201</f>
        <v>14641.8</v>
      </c>
      <c r="I201" s="44" t="n">
        <f aca="false">G201-G187</f>
        <v>51.1300000000001</v>
      </c>
      <c r="J201" s="44" t="n">
        <f aca="false">H201-H187</f>
        <v>613.560000000001</v>
      </c>
    </row>
    <row r="202" customFormat="false" ht="13.8" hidden="false" customHeight="false" outlineLevel="0" collapsed="false">
      <c r="C202" s="68"/>
      <c r="D202" s="36" t="s">
        <v>71</v>
      </c>
      <c r="E202" s="36"/>
      <c r="F202" s="56"/>
      <c r="G202" s="56" t="n">
        <v>1224.94</v>
      </c>
      <c r="H202" s="56" t="n">
        <f aca="false">12*G202</f>
        <v>14699.28</v>
      </c>
      <c r="I202" s="44" t="n">
        <f aca="false">G202-G188</f>
        <v>0</v>
      </c>
      <c r="J202" s="44" t="n">
        <f aca="false">H202-H188</f>
        <v>0</v>
      </c>
    </row>
    <row r="203" customFormat="false" ht="13.8" hidden="false" customHeight="false" outlineLevel="0" collapsed="false">
      <c r="C203" s="60" t="s">
        <v>84</v>
      </c>
      <c r="D203" s="60"/>
      <c r="E203" s="61" t="n">
        <f aca="false">SUM(E194:E202)</f>
        <v>13</v>
      </c>
      <c r="F203" s="62"/>
      <c r="G203" s="62" t="n">
        <f aca="false">SUM(G194:G202)</f>
        <v>46084.18</v>
      </c>
      <c r="H203" s="62" t="n">
        <f aca="false">SUM(H194:H202)</f>
        <v>553010.16</v>
      </c>
      <c r="I203" s="44" t="n">
        <f aca="false">G203-G189</f>
        <v>263.150000000001</v>
      </c>
      <c r="J203" s="44" t="n">
        <f aca="false">H203-H189</f>
        <v>3157.79999999981</v>
      </c>
    </row>
    <row r="204" customFormat="false" ht="15" hidden="false" customHeight="false" outlineLevel="0" collapsed="false">
      <c r="G204" s="0" t="n">
        <f aca="false">G203-G189</f>
        <v>263.150000000001</v>
      </c>
      <c r="H204" s="0" t="n">
        <f aca="false">H203-H189</f>
        <v>3157.79999999981</v>
      </c>
    </row>
  </sheetData>
  <mergeCells count="45">
    <mergeCell ref="C2:H2"/>
    <mergeCell ref="C13:D13"/>
    <mergeCell ref="C16:H16"/>
    <mergeCell ref="C27:D27"/>
    <mergeCell ref="C30:H30"/>
    <mergeCell ref="C41:D41"/>
    <mergeCell ref="C44:H44"/>
    <mergeCell ref="C55:D55"/>
    <mergeCell ref="C58:H58"/>
    <mergeCell ref="C69:D69"/>
    <mergeCell ref="C72:H72"/>
    <mergeCell ref="C83:D83"/>
    <mergeCell ref="C86:H86"/>
    <mergeCell ref="C97:D97"/>
    <mergeCell ref="C100:H100"/>
    <mergeCell ref="C101:H101"/>
    <mergeCell ref="C112:D112"/>
    <mergeCell ref="C113:H113"/>
    <mergeCell ref="O117:R121"/>
    <mergeCell ref="C124:D124"/>
    <mergeCell ref="C127:H127"/>
    <mergeCell ref="B128:B129"/>
    <mergeCell ref="C128:H128"/>
    <mergeCell ref="B130:B135"/>
    <mergeCell ref="B136:B138"/>
    <mergeCell ref="C139:D139"/>
    <mergeCell ref="B140:B141"/>
    <mergeCell ref="C140:H140"/>
    <mergeCell ref="B142:B147"/>
    <mergeCell ref="B148:B150"/>
    <mergeCell ref="C151:D151"/>
    <mergeCell ref="C152:H152"/>
    <mergeCell ref="C163:D163"/>
    <mergeCell ref="C164:H164"/>
    <mergeCell ref="C175:D175"/>
    <mergeCell ref="C178:H178"/>
    <mergeCell ref="N178:Q178"/>
    <mergeCell ref="P179:Q188"/>
    <mergeCell ref="C186:C188"/>
    <mergeCell ref="N186:N188"/>
    <mergeCell ref="O186:O188"/>
    <mergeCell ref="C189:D189"/>
    <mergeCell ref="C192:H192"/>
    <mergeCell ref="C200:C202"/>
    <mergeCell ref="C203:D20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33"/>
  <sheetViews>
    <sheetView showFormulas="false" showGridLines="false" showRowColHeaders="true" showZeros="true" rightToLeft="false" tabSelected="true" showOutlineSymbols="true" defaultGridColor="true" view="normal" topLeftCell="A1" colorId="64" zoomScale="130" zoomScaleNormal="130" zoomScalePageLayoutView="100" workbookViewId="0">
      <pane xSplit="1" ySplit="0" topLeftCell="BX1" activePane="topRight" state="frozen"/>
      <selection pane="topLeft" activeCell="A1" activeCellId="0" sqref="A1"/>
      <selection pane="topRight" activeCell="CC5" activeCellId="0" sqref="CC5"/>
    </sheetView>
  </sheetViews>
  <sheetFormatPr defaultColWidth="9.14453125" defaultRowHeight="13.8" zeroHeight="false" outlineLevelRow="0" outlineLevelCol="0"/>
  <cols>
    <col collapsed="false" customWidth="true" hidden="false" outlineLevel="0" max="1" min="1" style="71" width="12.28"/>
    <col collapsed="false" customWidth="true" hidden="false" outlineLevel="0" max="2" min="2" style="72" width="11.43"/>
    <col collapsed="false" customWidth="true" hidden="false" outlineLevel="0" max="3" min="3" style="72" width="17.85"/>
    <col collapsed="false" customWidth="true" hidden="false" outlineLevel="0" max="4" min="4" style="72" width="19.14"/>
    <col collapsed="false" customWidth="true" hidden="false" outlineLevel="0" max="5" min="5" style="72" width="13.85"/>
    <col collapsed="false" customWidth="true" hidden="false" outlineLevel="0" max="7" min="6" style="72" width="15.28"/>
    <col collapsed="false" customWidth="true" hidden="false" outlineLevel="0" max="8" min="8" style="72" width="16"/>
    <col collapsed="false" customWidth="true" hidden="false" outlineLevel="0" max="9" min="9" style="73" width="16.71"/>
    <col collapsed="false" customWidth="true" hidden="false" outlineLevel="0" max="10" min="10" style="72" width="13.85"/>
    <col collapsed="false" customWidth="true" hidden="false" outlineLevel="0" max="12" min="11" style="72" width="15.28"/>
    <col collapsed="false" customWidth="true" hidden="false" outlineLevel="0" max="13" min="13" style="72" width="16"/>
    <col collapsed="false" customWidth="true" hidden="false" outlineLevel="0" max="14" min="14" style="73" width="16.71"/>
    <col collapsed="false" customWidth="true" hidden="false" outlineLevel="0" max="15" min="15" style="72" width="13.85"/>
    <col collapsed="false" customWidth="true" hidden="false" outlineLevel="0" max="17" min="16" style="72" width="15.28"/>
    <col collapsed="false" customWidth="true" hidden="false" outlineLevel="0" max="18" min="18" style="72" width="16"/>
    <col collapsed="false" customWidth="true" hidden="false" outlineLevel="0" max="19" min="19" style="73" width="16.71"/>
    <col collapsed="false" customWidth="true" hidden="false" outlineLevel="0" max="20" min="20" style="72" width="13.85"/>
    <col collapsed="false" customWidth="true" hidden="false" outlineLevel="0" max="22" min="21" style="72" width="15.28"/>
    <col collapsed="false" customWidth="true" hidden="false" outlineLevel="0" max="23" min="23" style="72" width="16"/>
    <col collapsed="false" customWidth="true" hidden="false" outlineLevel="0" max="24" min="24" style="73" width="16.71"/>
    <col collapsed="false" customWidth="true" hidden="false" outlineLevel="0" max="25" min="25" style="72" width="13.85"/>
    <col collapsed="false" customWidth="true" hidden="false" outlineLevel="0" max="27" min="26" style="72" width="15.28"/>
    <col collapsed="false" customWidth="true" hidden="false" outlineLevel="0" max="28" min="28" style="72" width="16"/>
    <col collapsed="false" customWidth="true" hidden="false" outlineLevel="0" max="29" min="29" style="72" width="13.85"/>
    <col collapsed="false" customWidth="true" hidden="false" outlineLevel="0" max="31" min="30" style="72" width="15.28"/>
    <col collapsed="false" customWidth="true" hidden="false" outlineLevel="0" max="33" min="32" style="72" width="16"/>
    <col collapsed="false" customWidth="true" hidden="false" outlineLevel="0" max="34" min="34" style="73" width="16.71"/>
    <col collapsed="false" customWidth="true" hidden="false" outlineLevel="0" max="35" min="35" style="72" width="13.85"/>
    <col collapsed="false" customWidth="true" hidden="false" outlineLevel="0" max="37" min="36" style="72" width="15.28"/>
    <col collapsed="false" customWidth="true" hidden="false" outlineLevel="0" max="38" min="38" style="72" width="16"/>
    <col collapsed="false" customWidth="true" hidden="false" outlineLevel="0" max="39" min="39" style="73" width="16.71"/>
    <col collapsed="false" customWidth="true" hidden="false" outlineLevel="0" max="40" min="40" style="72" width="13.85"/>
    <col collapsed="false" customWidth="true" hidden="false" outlineLevel="0" max="42" min="41" style="72" width="15.28"/>
    <col collapsed="false" customWidth="true" hidden="false" outlineLevel="0" max="43" min="43" style="72" width="16"/>
    <col collapsed="false" customWidth="true" hidden="false" outlineLevel="0" max="44" min="44" style="73" width="16.71"/>
    <col collapsed="false" customWidth="true" hidden="false" outlineLevel="0" max="45" min="45" style="72" width="13.85"/>
    <col collapsed="false" customWidth="true" hidden="false" outlineLevel="0" max="47" min="46" style="72" width="15.28"/>
    <col collapsed="false" customWidth="true" hidden="false" outlineLevel="0" max="48" min="48" style="72" width="16"/>
    <col collapsed="false" customWidth="true" hidden="false" outlineLevel="0" max="49" min="49" style="72" width="13.85"/>
    <col collapsed="false" customWidth="true" hidden="false" outlineLevel="0" max="51" min="50" style="72" width="15.28"/>
    <col collapsed="false" customWidth="true" hidden="false" outlineLevel="0" max="52" min="52" style="72" width="16"/>
    <col collapsed="false" customWidth="true" hidden="false" outlineLevel="0" max="53" min="53" style="72" width="13.85"/>
    <col collapsed="false" customWidth="true" hidden="false" outlineLevel="0" max="55" min="54" style="72" width="15.28"/>
    <col collapsed="false" customWidth="true" hidden="false" outlineLevel="0" max="56" min="56" style="72" width="16"/>
    <col collapsed="false" customWidth="true" hidden="false" outlineLevel="0" max="57" min="57" style="72" width="13.85"/>
    <col collapsed="false" customWidth="true" hidden="false" outlineLevel="0" max="59" min="58" style="72" width="15.28"/>
    <col collapsed="false" customWidth="true" hidden="false" outlineLevel="0" max="60" min="60" style="72" width="16"/>
    <col collapsed="false" customWidth="true" hidden="false" outlineLevel="0" max="61" min="61" style="72" width="13.85"/>
    <col collapsed="false" customWidth="true" hidden="false" outlineLevel="0" max="63" min="62" style="72" width="15.28"/>
    <col collapsed="false" customWidth="true" hidden="false" outlineLevel="0" max="65" min="64" style="72" width="16"/>
    <col collapsed="false" customWidth="true" hidden="false" outlineLevel="0" max="66" min="66" style="73" width="16.71"/>
    <col collapsed="false" customWidth="true" hidden="false" outlineLevel="0" max="67" min="67" style="72" width="13.85"/>
    <col collapsed="false" customWidth="true" hidden="false" outlineLevel="0" max="69" min="68" style="72" width="15.28"/>
    <col collapsed="false" customWidth="true" hidden="false" outlineLevel="0" max="70" min="70" style="72" width="16"/>
    <col collapsed="false" customWidth="true" hidden="false" outlineLevel="0" max="71" min="71" style="73" width="16.71"/>
    <col collapsed="false" customWidth="true" hidden="false" outlineLevel="0" max="72" min="72" style="72" width="13.85"/>
    <col collapsed="false" customWidth="true" hidden="false" outlineLevel="0" max="73" min="73" style="72" width="15.28"/>
    <col collapsed="false" customWidth="true" hidden="false" outlineLevel="0" max="74" min="74" style="72" width="16.14"/>
    <col collapsed="false" customWidth="true" hidden="false" outlineLevel="0" max="75" min="75" style="72" width="16"/>
    <col collapsed="false" customWidth="true" hidden="false" outlineLevel="0" max="76" min="76" style="73" width="16.71"/>
    <col collapsed="false" customWidth="true" hidden="false" outlineLevel="0" max="77" min="77" style="72" width="13.85"/>
    <col collapsed="false" customWidth="true" hidden="false" outlineLevel="0" max="79" min="78" style="72" width="15.28"/>
    <col collapsed="false" customWidth="true" hidden="false" outlineLevel="0" max="80" min="80" style="72" width="16"/>
    <col collapsed="false" customWidth="true" hidden="false" outlineLevel="0" max="81" min="81" style="72" width="13.85"/>
    <col collapsed="false" customWidth="true" hidden="false" outlineLevel="0" max="83" min="82" style="72" width="15.28"/>
    <col collapsed="false" customWidth="true" hidden="false" outlineLevel="0" max="84" min="84" style="72" width="16"/>
    <col collapsed="false" customWidth="true" hidden="false" outlineLevel="0" max="85" min="85" style="72" width="14.88"/>
    <col collapsed="false" customWidth="true" hidden="false" outlineLevel="0" max="86" min="86" style="73" width="16.71"/>
    <col collapsed="false" customWidth="false" hidden="false" outlineLevel="0" max="1019" min="87" style="72" width="9.14"/>
  </cols>
  <sheetData>
    <row r="1" s="72" customFormat="true" ht="13.8" hidden="false" customHeight="false" outlineLevel="0" collapsed="false">
      <c r="A1" s="71"/>
      <c r="BO1" s="74"/>
      <c r="BP1" s="74"/>
      <c r="BQ1" s="74"/>
      <c r="BR1" s="74"/>
      <c r="BT1" s="75"/>
      <c r="BU1" s="75"/>
      <c r="BV1" s="75"/>
      <c r="BW1" s="75"/>
      <c r="BY1" s="74"/>
      <c r="BZ1" s="74"/>
      <c r="CA1" s="74"/>
      <c r="CB1" s="74"/>
      <c r="CC1" s="75"/>
      <c r="CD1" s="75"/>
      <c r="CE1" s="75"/>
      <c r="CF1" s="75"/>
      <c r="AMF1" s="0"/>
      <c r="AMG1" s="0"/>
      <c r="AMH1" s="0"/>
      <c r="AMI1" s="0"/>
      <c r="AMJ1" s="0"/>
    </row>
    <row r="2" s="72" customFormat="true" ht="13.8" hidden="false" customHeight="false" outlineLevel="0" collapsed="false">
      <c r="A2" s="71"/>
      <c r="BO2" s="74"/>
      <c r="BP2" s="74"/>
      <c r="BQ2" s="74"/>
      <c r="BR2" s="74"/>
      <c r="BT2" s="75"/>
      <c r="BU2" s="75"/>
      <c r="BV2" s="75"/>
      <c r="BW2" s="75"/>
      <c r="BY2" s="74"/>
      <c r="BZ2" s="74"/>
      <c r="CA2" s="74"/>
      <c r="CB2" s="74"/>
      <c r="CC2" s="75"/>
      <c r="CD2" s="75"/>
      <c r="CE2" s="75"/>
      <c r="CF2" s="75"/>
      <c r="AMF2" s="0"/>
      <c r="AMG2" s="0"/>
      <c r="AMH2" s="0"/>
      <c r="AMI2" s="0"/>
      <c r="AMJ2" s="0"/>
    </row>
    <row r="3" customFormat="false" ht="13.8" hidden="false" customHeight="true" outlineLevel="0" collapsed="false">
      <c r="B3" s="76" t="str">
        <f aca="false">'Resumo do Contrato'!B3</f>
        <v>CONTRATO 17.2018.RER.IPR</v>
      </c>
      <c r="C3" s="76"/>
      <c r="D3" s="76"/>
      <c r="E3" s="77" t="s">
        <v>91</v>
      </c>
      <c r="F3" s="77"/>
      <c r="G3" s="77"/>
      <c r="H3" s="77"/>
      <c r="I3" s="78" t="s">
        <v>92</v>
      </c>
      <c r="J3" s="77" t="s">
        <v>93</v>
      </c>
      <c r="K3" s="77"/>
      <c r="L3" s="77"/>
      <c r="M3" s="77"/>
      <c r="N3" s="78" t="s">
        <v>92</v>
      </c>
      <c r="O3" s="77" t="s">
        <v>94</v>
      </c>
      <c r="P3" s="77"/>
      <c r="Q3" s="77"/>
      <c r="R3" s="77"/>
      <c r="S3" s="78" t="s">
        <v>92</v>
      </c>
      <c r="T3" s="79" t="s">
        <v>95</v>
      </c>
      <c r="U3" s="79"/>
      <c r="V3" s="79"/>
      <c r="W3" s="79"/>
      <c r="X3" s="78" t="s">
        <v>92</v>
      </c>
      <c r="Y3" s="77" t="s">
        <v>96</v>
      </c>
      <c r="Z3" s="77"/>
      <c r="AA3" s="77"/>
      <c r="AB3" s="77"/>
      <c r="AC3" s="77"/>
      <c r="AD3" s="77"/>
      <c r="AE3" s="77"/>
      <c r="AF3" s="77"/>
      <c r="AG3" s="77"/>
      <c r="AH3" s="78" t="s">
        <v>92</v>
      </c>
      <c r="AI3" s="77" t="s">
        <v>97</v>
      </c>
      <c r="AJ3" s="77"/>
      <c r="AK3" s="77"/>
      <c r="AL3" s="77"/>
      <c r="AM3" s="78" t="s">
        <v>92</v>
      </c>
      <c r="AN3" s="79" t="s">
        <v>98</v>
      </c>
      <c r="AO3" s="79"/>
      <c r="AP3" s="79"/>
      <c r="AQ3" s="79"/>
      <c r="AR3" s="78" t="s">
        <v>92</v>
      </c>
      <c r="AS3" s="77" t="s">
        <v>99</v>
      </c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8" t="s">
        <v>92</v>
      </c>
      <c r="BO3" s="77" t="s">
        <v>100</v>
      </c>
      <c r="BP3" s="77"/>
      <c r="BQ3" s="77"/>
      <c r="BR3" s="77"/>
      <c r="BS3" s="78" t="s">
        <v>92</v>
      </c>
      <c r="BT3" s="79" t="s">
        <v>101</v>
      </c>
      <c r="BU3" s="79"/>
      <c r="BV3" s="79"/>
      <c r="BW3" s="79"/>
      <c r="BX3" s="78" t="s">
        <v>92</v>
      </c>
      <c r="BY3" s="80" t="s">
        <v>102</v>
      </c>
      <c r="BZ3" s="80"/>
      <c r="CA3" s="80"/>
      <c r="CB3" s="80"/>
      <c r="CC3" s="80"/>
      <c r="CD3" s="80"/>
      <c r="CE3" s="80"/>
      <c r="CF3" s="80"/>
      <c r="CG3" s="81"/>
      <c r="CH3" s="78" t="s">
        <v>92</v>
      </c>
    </row>
    <row r="4" customFormat="false" ht="13.8" hidden="false" customHeight="false" outlineLevel="0" collapsed="false">
      <c r="B4" s="82" t="str">
        <f aca="false">'Resumo do Contrato'!D4</f>
        <v>25/06/2018 a 24/06/2019</v>
      </c>
      <c r="C4" s="82"/>
      <c r="D4" s="82"/>
      <c r="E4" s="77" t="s">
        <v>103</v>
      </c>
      <c r="F4" s="77"/>
      <c r="G4" s="77"/>
      <c r="H4" s="77"/>
      <c r="I4" s="78"/>
      <c r="J4" s="77" t="s">
        <v>104</v>
      </c>
      <c r="K4" s="77"/>
      <c r="L4" s="77"/>
      <c r="M4" s="77"/>
      <c r="N4" s="78"/>
      <c r="O4" s="77" t="s">
        <v>105</v>
      </c>
      <c r="P4" s="77"/>
      <c r="Q4" s="77"/>
      <c r="R4" s="77"/>
      <c r="S4" s="78"/>
      <c r="T4" s="79" t="s">
        <v>106</v>
      </c>
      <c r="U4" s="79"/>
      <c r="V4" s="79"/>
      <c r="W4" s="79"/>
      <c r="X4" s="78"/>
      <c r="Y4" s="77" t="s">
        <v>105</v>
      </c>
      <c r="Z4" s="77"/>
      <c r="AA4" s="77"/>
      <c r="AB4" s="77"/>
      <c r="AC4" s="77"/>
      <c r="AD4" s="77"/>
      <c r="AE4" s="77"/>
      <c r="AF4" s="77"/>
      <c r="AG4" s="77"/>
      <c r="AH4" s="78"/>
      <c r="AI4" s="77" t="s">
        <v>107</v>
      </c>
      <c r="AJ4" s="77"/>
      <c r="AK4" s="77"/>
      <c r="AL4" s="77"/>
      <c r="AM4" s="78"/>
      <c r="AN4" s="79" t="s">
        <v>108</v>
      </c>
      <c r="AO4" s="79"/>
      <c r="AP4" s="79"/>
      <c r="AQ4" s="79"/>
      <c r="AR4" s="78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8"/>
      <c r="BO4" s="77" t="s">
        <v>109</v>
      </c>
      <c r="BP4" s="77"/>
      <c r="BQ4" s="77"/>
      <c r="BR4" s="77"/>
      <c r="BS4" s="78"/>
      <c r="BT4" s="79" t="s">
        <v>110</v>
      </c>
      <c r="BU4" s="79"/>
      <c r="BV4" s="79"/>
      <c r="BW4" s="79"/>
      <c r="BX4" s="78"/>
      <c r="BY4" s="77" t="s">
        <v>111</v>
      </c>
      <c r="BZ4" s="77"/>
      <c r="CA4" s="77"/>
      <c r="CB4" s="77"/>
      <c r="CC4" s="77" t="s">
        <v>110</v>
      </c>
      <c r="CD4" s="77"/>
      <c r="CE4" s="77"/>
      <c r="CF4" s="77"/>
      <c r="CG4" s="81"/>
      <c r="CH4" s="78"/>
    </row>
    <row r="5" customFormat="false" ht="13.8" hidden="false" customHeight="false" outlineLevel="0" collapsed="false">
      <c r="B5" s="76"/>
      <c r="C5" s="76"/>
      <c r="D5" s="76"/>
      <c r="E5" s="77"/>
      <c r="F5" s="77"/>
      <c r="G5" s="77"/>
      <c r="H5" s="77"/>
      <c r="I5" s="78"/>
      <c r="J5" s="77"/>
      <c r="K5" s="77"/>
      <c r="L5" s="77"/>
      <c r="M5" s="77"/>
      <c r="N5" s="78"/>
      <c r="O5" s="77"/>
      <c r="P5" s="77"/>
      <c r="Q5" s="77"/>
      <c r="R5" s="77"/>
      <c r="S5" s="78"/>
      <c r="T5" s="79"/>
      <c r="U5" s="79"/>
      <c r="V5" s="79"/>
      <c r="W5" s="79"/>
      <c r="X5" s="78"/>
      <c r="Y5" s="77" t="s">
        <v>112</v>
      </c>
      <c r="Z5" s="77"/>
      <c r="AA5" s="77"/>
      <c r="AB5" s="77"/>
      <c r="AC5" s="77" t="s">
        <v>113</v>
      </c>
      <c r="AD5" s="77"/>
      <c r="AE5" s="77"/>
      <c r="AF5" s="77"/>
      <c r="AG5" s="83"/>
      <c r="AH5" s="78"/>
      <c r="AI5" s="77"/>
      <c r="AJ5" s="77"/>
      <c r="AK5" s="77"/>
      <c r="AL5" s="77"/>
      <c r="AM5" s="78"/>
      <c r="AN5" s="79"/>
      <c r="AO5" s="79"/>
      <c r="AP5" s="79"/>
      <c r="AQ5" s="79"/>
      <c r="AR5" s="78"/>
      <c r="AS5" s="77" t="s">
        <v>76</v>
      </c>
      <c r="AT5" s="77"/>
      <c r="AU5" s="77"/>
      <c r="AV5" s="77"/>
      <c r="AW5" s="77" t="s">
        <v>114</v>
      </c>
      <c r="AX5" s="77"/>
      <c r="AY5" s="77"/>
      <c r="AZ5" s="77"/>
      <c r="BA5" s="77" t="s">
        <v>115</v>
      </c>
      <c r="BB5" s="77"/>
      <c r="BC5" s="77"/>
      <c r="BD5" s="77"/>
      <c r="BE5" s="77" t="s">
        <v>116</v>
      </c>
      <c r="BF5" s="77"/>
      <c r="BG5" s="77"/>
      <c r="BH5" s="77"/>
      <c r="BI5" s="77" t="s">
        <v>117</v>
      </c>
      <c r="BJ5" s="77"/>
      <c r="BK5" s="77"/>
      <c r="BL5" s="77"/>
      <c r="BM5" s="83"/>
      <c r="BN5" s="78"/>
      <c r="BO5" s="77"/>
      <c r="BP5" s="77"/>
      <c r="BQ5" s="77"/>
      <c r="BR5" s="77"/>
      <c r="BS5" s="78"/>
      <c r="BT5" s="79"/>
      <c r="BU5" s="79"/>
      <c r="BV5" s="79"/>
      <c r="BW5" s="79"/>
      <c r="BX5" s="78"/>
      <c r="BY5" s="77"/>
      <c r="BZ5" s="77"/>
      <c r="CA5" s="77"/>
      <c r="CB5" s="77"/>
      <c r="CC5" s="77"/>
      <c r="CD5" s="77"/>
      <c r="CE5" s="77"/>
      <c r="CF5" s="77"/>
      <c r="CG5" s="81"/>
      <c r="CH5" s="78"/>
    </row>
    <row r="6" s="90" customFormat="true" ht="28.1" hidden="false" customHeight="false" outlineLevel="0" collapsed="false">
      <c r="A6" s="71"/>
      <c r="B6" s="84"/>
      <c r="C6" s="85" t="s">
        <v>118</v>
      </c>
      <c r="D6" s="86" t="s">
        <v>119</v>
      </c>
      <c r="E6" s="87" t="s">
        <v>120</v>
      </c>
      <c r="F6" s="85" t="s">
        <v>121</v>
      </c>
      <c r="G6" s="85" t="s">
        <v>122</v>
      </c>
      <c r="H6" s="88" t="s">
        <v>123</v>
      </c>
      <c r="I6" s="78"/>
      <c r="J6" s="87" t="s">
        <v>120</v>
      </c>
      <c r="K6" s="85" t="s">
        <v>121</v>
      </c>
      <c r="L6" s="85" t="s">
        <v>122</v>
      </c>
      <c r="M6" s="88" t="s">
        <v>123</v>
      </c>
      <c r="N6" s="78"/>
      <c r="O6" s="87" t="s">
        <v>120</v>
      </c>
      <c r="P6" s="85" t="s">
        <v>121</v>
      </c>
      <c r="Q6" s="85" t="s">
        <v>122</v>
      </c>
      <c r="R6" s="88" t="s">
        <v>123</v>
      </c>
      <c r="S6" s="78"/>
      <c r="T6" s="87" t="s">
        <v>120</v>
      </c>
      <c r="U6" s="85" t="s">
        <v>121</v>
      </c>
      <c r="V6" s="85" t="s">
        <v>122</v>
      </c>
      <c r="W6" s="88" t="s">
        <v>123</v>
      </c>
      <c r="X6" s="78"/>
      <c r="Y6" s="87" t="s">
        <v>120</v>
      </c>
      <c r="Z6" s="85" t="s">
        <v>121</v>
      </c>
      <c r="AA6" s="85" t="s">
        <v>122</v>
      </c>
      <c r="AB6" s="88" t="s">
        <v>124</v>
      </c>
      <c r="AC6" s="87" t="s">
        <v>120</v>
      </c>
      <c r="AD6" s="85" t="s">
        <v>121</v>
      </c>
      <c r="AE6" s="85" t="s">
        <v>122</v>
      </c>
      <c r="AF6" s="88" t="s">
        <v>125</v>
      </c>
      <c r="AG6" s="88" t="s">
        <v>123</v>
      </c>
      <c r="AH6" s="78"/>
      <c r="AI6" s="87" t="s">
        <v>120</v>
      </c>
      <c r="AJ6" s="85" t="s">
        <v>121</v>
      </c>
      <c r="AK6" s="85" t="s">
        <v>122</v>
      </c>
      <c r="AL6" s="88" t="s">
        <v>123</v>
      </c>
      <c r="AM6" s="78"/>
      <c r="AN6" s="87" t="s">
        <v>120</v>
      </c>
      <c r="AO6" s="85" t="s">
        <v>121</v>
      </c>
      <c r="AP6" s="85" t="s">
        <v>122</v>
      </c>
      <c r="AQ6" s="88" t="s">
        <v>123</v>
      </c>
      <c r="AR6" s="78"/>
      <c r="AS6" s="87" t="s">
        <v>120</v>
      </c>
      <c r="AT6" s="85" t="s">
        <v>121</v>
      </c>
      <c r="AU6" s="85" t="s">
        <v>122</v>
      </c>
      <c r="AV6" s="88" t="s">
        <v>124</v>
      </c>
      <c r="AW6" s="87" t="s">
        <v>120</v>
      </c>
      <c r="AX6" s="85" t="s">
        <v>121</v>
      </c>
      <c r="AY6" s="85" t="s">
        <v>122</v>
      </c>
      <c r="AZ6" s="88" t="s">
        <v>125</v>
      </c>
      <c r="BA6" s="87" t="s">
        <v>120</v>
      </c>
      <c r="BB6" s="85" t="s">
        <v>121</v>
      </c>
      <c r="BC6" s="85" t="s">
        <v>122</v>
      </c>
      <c r="BD6" s="88" t="s">
        <v>126</v>
      </c>
      <c r="BE6" s="87" t="s">
        <v>120</v>
      </c>
      <c r="BF6" s="85" t="s">
        <v>121</v>
      </c>
      <c r="BG6" s="85" t="s">
        <v>122</v>
      </c>
      <c r="BH6" s="88" t="s">
        <v>125</v>
      </c>
      <c r="BI6" s="87" t="s">
        <v>120</v>
      </c>
      <c r="BJ6" s="85" t="s">
        <v>121</v>
      </c>
      <c r="BK6" s="85" t="s">
        <v>122</v>
      </c>
      <c r="BL6" s="88" t="s">
        <v>126</v>
      </c>
      <c r="BM6" s="88" t="s">
        <v>123</v>
      </c>
      <c r="BN6" s="78"/>
      <c r="BO6" s="87" t="s">
        <v>120</v>
      </c>
      <c r="BP6" s="85" t="s">
        <v>121</v>
      </c>
      <c r="BQ6" s="85" t="s">
        <v>122</v>
      </c>
      <c r="BR6" s="88" t="s">
        <v>123</v>
      </c>
      <c r="BS6" s="78"/>
      <c r="BT6" s="87" t="s">
        <v>120</v>
      </c>
      <c r="BU6" s="85" t="s">
        <v>121</v>
      </c>
      <c r="BV6" s="85" t="s">
        <v>122</v>
      </c>
      <c r="BW6" s="88" t="s">
        <v>123</v>
      </c>
      <c r="BX6" s="78"/>
      <c r="BY6" s="87" t="s">
        <v>120</v>
      </c>
      <c r="BZ6" s="85" t="s">
        <v>121</v>
      </c>
      <c r="CA6" s="85" t="s">
        <v>122</v>
      </c>
      <c r="CB6" s="88" t="s">
        <v>123</v>
      </c>
      <c r="CC6" s="87" t="s">
        <v>120</v>
      </c>
      <c r="CD6" s="85" t="s">
        <v>121</v>
      </c>
      <c r="CE6" s="85" t="s">
        <v>122</v>
      </c>
      <c r="CF6" s="88" t="s">
        <v>123</v>
      </c>
      <c r="CG6" s="89" t="s">
        <v>123</v>
      </c>
      <c r="CH6" s="78"/>
      <c r="AMF6" s="0"/>
      <c r="AMG6" s="0"/>
      <c r="AMH6" s="0"/>
      <c r="AMI6" s="0"/>
      <c r="AMJ6" s="0"/>
    </row>
    <row r="7" customFormat="false" ht="13.8" hidden="false" customHeight="false" outlineLevel="0" collapsed="false">
      <c r="B7" s="84"/>
      <c r="C7" s="91" t="n">
        <f aca="false">D7/12</f>
        <v>39435.7283333333</v>
      </c>
      <c r="D7" s="92" t="n">
        <v>473228.74</v>
      </c>
      <c r="E7" s="93" t="n">
        <f aca="false">F7/12</f>
        <v>40492.49</v>
      </c>
      <c r="F7" s="67" t="n">
        <v>485909.88</v>
      </c>
      <c r="G7" s="67" t="n">
        <f aca="false">E7-C7</f>
        <v>1056.76166666667</v>
      </c>
      <c r="H7" s="94" t="n">
        <f aca="false">F22</f>
        <v>12681.14</v>
      </c>
      <c r="I7" s="95" t="n">
        <f aca="false">H7+D7</f>
        <v>485909.88</v>
      </c>
      <c r="J7" s="93" t="n">
        <f aca="false">K7/12</f>
        <v>40727.55</v>
      </c>
      <c r="K7" s="67" t="n">
        <v>488730.6</v>
      </c>
      <c r="L7" s="67" t="n">
        <f aca="false">J7-E7</f>
        <v>235.059999999998</v>
      </c>
      <c r="M7" s="94" t="n">
        <f aca="false">K22</f>
        <v>2820.71999999998</v>
      </c>
      <c r="N7" s="95" t="n">
        <f aca="false">M7+I7</f>
        <v>488730.6</v>
      </c>
      <c r="O7" s="93" t="n">
        <f aca="false">P7/12</f>
        <v>42069.88</v>
      </c>
      <c r="P7" s="67" t="n">
        <v>504838.56</v>
      </c>
      <c r="Q7" s="67" t="n">
        <f aca="false">O7-J7</f>
        <v>1342.33000000001</v>
      </c>
      <c r="R7" s="94" t="n">
        <f aca="false">P22</f>
        <v>7785.51400000006</v>
      </c>
      <c r="S7" s="95" t="n">
        <f aca="false">R7+N7</f>
        <v>496516.114</v>
      </c>
      <c r="T7" s="93" t="n">
        <f aca="false">U7/12</f>
        <v>41703.34</v>
      </c>
      <c r="U7" s="67" t="n">
        <v>500440.08</v>
      </c>
      <c r="V7" s="67"/>
      <c r="W7" s="94" t="n">
        <v>500440.08</v>
      </c>
      <c r="X7" s="95" t="n">
        <f aca="false">W7+S7</f>
        <v>996956.194</v>
      </c>
      <c r="Y7" s="93" t="n">
        <f aca="false">Z7/12</f>
        <v>41946.41</v>
      </c>
      <c r="Z7" s="67" t="n">
        <v>503356.92</v>
      </c>
      <c r="AA7" s="67" t="n">
        <f aca="false">Y7-O7</f>
        <v>-123.470000000001</v>
      </c>
      <c r="AB7" s="94" t="n">
        <f aca="false">Z22</f>
        <v>-716.126000000006</v>
      </c>
      <c r="AC7" s="93" t="n">
        <f aca="false">AD7/12</f>
        <v>41946.41</v>
      </c>
      <c r="AD7" s="67" t="n">
        <v>503356.92</v>
      </c>
      <c r="AE7" s="67" t="n">
        <f aca="false">AC7-T7</f>
        <v>243.070000000007</v>
      </c>
      <c r="AF7" s="94" t="n">
        <f aca="false">AD22</f>
        <v>2916.84000000008</v>
      </c>
      <c r="AG7" s="94" t="n">
        <f aca="false">AF7+AB7</f>
        <v>2200.71400000008</v>
      </c>
      <c r="AH7" s="95" t="n">
        <f aca="false">AG7+X7</f>
        <v>999156.908</v>
      </c>
      <c r="AI7" s="93" t="n">
        <f aca="false">AJ7/12</f>
        <v>41721.07</v>
      </c>
      <c r="AJ7" s="67" t="n">
        <v>500652.84</v>
      </c>
      <c r="AK7" s="67" t="n">
        <f aca="false">AI7-AC7</f>
        <v>-225.340000000011</v>
      </c>
      <c r="AL7" s="94" t="n">
        <f aca="false">AJ22</f>
        <v>-1306.97200000006</v>
      </c>
      <c r="AM7" s="95" t="n">
        <f aca="false">AL7+AH7</f>
        <v>997849.936</v>
      </c>
      <c r="AN7" s="93" t="n">
        <f aca="false">AO7/12</f>
        <v>41721.07</v>
      </c>
      <c r="AO7" s="67" t="n">
        <v>500652.84</v>
      </c>
      <c r="AP7" s="67"/>
      <c r="AQ7" s="94" t="n">
        <v>500652.84</v>
      </c>
      <c r="AR7" s="95" t="n">
        <f aca="false">AQ7+AM7</f>
        <v>1498502.776</v>
      </c>
      <c r="AS7" s="93" t="n">
        <f aca="false">AT7/12</f>
        <v>43627.76</v>
      </c>
      <c r="AT7" s="67" t="n">
        <v>523533.12</v>
      </c>
      <c r="AU7" s="67" t="n">
        <f aca="false">AS7-AI7</f>
        <v>1906.69</v>
      </c>
      <c r="AV7" s="94" t="n">
        <f aca="false">AT22</f>
        <v>1970.24633333334</v>
      </c>
      <c r="AW7" s="93" t="n">
        <f aca="false">AX7/12</f>
        <v>43637.3</v>
      </c>
      <c r="AX7" s="67" t="n">
        <v>523647.6</v>
      </c>
      <c r="AY7" s="67" t="n">
        <f aca="false">AW7-AI7</f>
        <v>1916.23</v>
      </c>
      <c r="AZ7" s="94" t="n">
        <f aca="false">AX22</f>
        <v>3896.33433333334</v>
      </c>
      <c r="BA7" s="93" t="n">
        <f aca="false">BB7/12</f>
        <v>43261.08</v>
      </c>
      <c r="BB7" s="67" t="n">
        <v>519132.96</v>
      </c>
      <c r="BC7" s="67" t="n">
        <f aca="false">BA7-AI7</f>
        <v>1540.01</v>
      </c>
      <c r="BD7" s="94" t="n">
        <f aca="false">BB22</f>
        <v>4312.02800000001</v>
      </c>
      <c r="BE7" s="93" t="n">
        <f aca="false">BF7/12</f>
        <v>43261.08</v>
      </c>
      <c r="BF7" s="67" t="n">
        <v>519132.96</v>
      </c>
      <c r="BG7" s="67" t="n">
        <f aca="false">BE7-AN7</f>
        <v>1540.01</v>
      </c>
      <c r="BH7" s="94" t="n">
        <f aca="false">BF22</f>
        <v>308.002</v>
      </c>
      <c r="BI7" s="93" t="n">
        <f aca="false">BJ7/12</f>
        <v>43637.3</v>
      </c>
      <c r="BJ7" s="67" t="n">
        <v>523647.6</v>
      </c>
      <c r="BK7" s="67" t="n">
        <f aca="false">BI7-AN7</f>
        <v>1916.23</v>
      </c>
      <c r="BL7" s="94" t="n">
        <f aca="false">BJ22</f>
        <v>22611.514</v>
      </c>
      <c r="BM7" s="94" t="n">
        <f aca="false">BL7+BH7+BD7+AZ7+AV7</f>
        <v>33098.1246666667</v>
      </c>
      <c r="BN7" s="95" t="n">
        <f aca="false">BM7+AR7</f>
        <v>1531600.90066667</v>
      </c>
      <c r="BO7" s="93" t="n">
        <f aca="false">BP7/12</f>
        <v>45821.03</v>
      </c>
      <c r="BP7" s="67" t="n">
        <v>549852.36</v>
      </c>
      <c r="BQ7" s="67" t="n">
        <f aca="false">BO7-BI7</f>
        <v>2183.73</v>
      </c>
      <c r="BR7" s="94" t="n">
        <f aca="false">BP22</f>
        <v>12665.634</v>
      </c>
      <c r="BS7" s="95" t="n">
        <f aca="false">BR7+BN7</f>
        <v>1544266.53466667</v>
      </c>
      <c r="BT7" s="93" t="n">
        <f aca="false">BU7/12</f>
        <v>45821.03</v>
      </c>
      <c r="BU7" s="67" t="n">
        <v>549852.36</v>
      </c>
      <c r="BV7" s="67"/>
      <c r="BW7" s="94" t="n">
        <v>549852.36</v>
      </c>
      <c r="BX7" s="95" t="n">
        <f aca="false">BW7+BS7</f>
        <v>2094118.89466667</v>
      </c>
      <c r="BY7" s="93" t="n">
        <f aca="false">BZ7/12</f>
        <v>46084.18</v>
      </c>
      <c r="BZ7" s="67" t="n">
        <v>553010.16</v>
      </c>
      <c r="CA7" s="67" t="n">
        <f aca="false">BY7-BO7</f>
        <v>263.150000000001</v>
      </c>
      <c r="CB7" s="94" t="n">
        <f aca="false">BZ22</f>
        <v>1526.27</v>
      </c>
      <c r="CC7" s="93" t="n">
        <f aca="false">CD7/12</f>
        <v>46084.18</v>
      </c>
      <c r="CD7" s="67" t="n">
        <v>553010.16</v>
      </c>
      <c r="CE7" s="67" t="n">
        <f aca="false">CC7-BT7</f>
        <v>263.150000000001</v>
      </c>
      <c r="CF7" s="94" t="n">
        <f aca="false">CD22</f>
        <v>3157.8</v>
      </c>
      <c r="CG7" s="81" t="n">
        <f aca="false">CF7+CB7</f>
        <v>4684.07</v>
      </c>
      <c r="CH7" s="95" t="n">
        <f aca="false">CG7+BX7</f>
        <v>2098802.96466667</v>
      </c>
    </row>
    <row r="8" customFormat="false" ht="13.8" hidden="false" customHeight="false" outlineLevel="0" collapsed="false">
      <c r="B8" s="96" t="s">
        <v>127</v>
      </c>
      <c r="C8" s="96"/>
      <c r="D8" s="97"/>
      <c r="E8" s="98" t="s">
        <v>127</v>
      </c>
      <c r="F8" s="98"/>
      <c r="G8" s="96"/>
      <c r="H8" s="99"/>
      <c r="I8" s="100"/>
      <c r="J8" s="98" t="s">
        <v>127</v>
      </c>
      <c r="K8" s="98"/>
      <c r="L8" s="96"/>
      <c r="M8" s="99"/>
      <c r="N8" s="100"/>
      <c r="O8" s="98" t="s">
        <v>127</v>
      </c>
      <c r="P8" s="98"/>
      <c r="Q8" s="96"/>
      <c r="R8" s="99"/>
      <c r="S8" s="100"/>
      <c r="T8" s="98" t="s">
        <v>127</v>
      </c>
      <c r="U8" s="98"/>
      <c r="V8" s="96"/>
      <c r="W8" s="99"/>
      <c r="X8" s="100"/>
      <c r="Y8" s="98" t="s">
        <v>127</v>
      </c>
      <c r="Z8" s="98"/>
      <c r="AA8" s="96"/>
      <c r="AB8" s="99"/>
      <c r="AC8" s="98" t="s">
        <v>127</v>
      </c>
      <c r="AD8" s="98"/>
      <c r="AE8" s="96"/>
      <c r="AF8" s="99"/>
      <c r="AG8" s="99"/>
      <c r="AH8" s="100"/>
      <c r="AI8" s="98" t="s">
        <v>127</v>
      </c>
      <c r="AJ8" s="98"/>
      <c r="AK8" s="96"/>
      <c r="AL8" s="99"/>
      <c r="AM8" s="100"/>
      <c r="AN8" s="98" t="s">
        <v>127</v>
      </c>
      <c r="AO8" s="98"/>
      <c r="AP8" s="96"/>
      <c r="AQ8" s="99"/>
      <c r="AR8" s="100"/>
      <c r="AS8" s="98" t="s">
        <v>127</v>
      </c>
      <c r="AT8" s="98"/>
      <c r="AU8" s="96"/>
      <c r="AV8" s="99"/>
      <c r="AW8" s="98" t="s">
        <v>127</v>
      </c>
      <c r="AX8" s="98"/>
      <c r="AY8" s="96"/>
      <c r="AZ8" s="99"/>
      <c r="BA8" s="98" t="s">
        <v>127</v>
      </c>
      <c r="BB8" s="98"/>
      <c r="BC8" s="96"/>
      <c r="BD8" s="99"/>
      <c r="BE8" s="98" t="s">
        <v>127</v>
      </c>
      <c r="BF8" s="98"/>
      <c r="BG8" s="96"/>
      <c r="BH8" s="99"/>
      <c r="BI8" s="98" t="s">
        <v>127</v>
      </c>
      <c r="BJ8" s="98"/>
      <c r="BK8" s="96"/>
      <c r="BL8" s="99"/>
      <c r="BM8" s="99"/>
      <c r="BN8" s="100"/>
      <c r="BO8" s="98" t="s">
        <v>127</v>
      </c>
      <c r="BP8" s="98"/>
      <c r="BQ8" s="96"/>
      <c r="BR8" s="99"/>
      <c r="BS8" s="100"/>
      <c r="BT8" s="98" t="s">
        <v>127</v>
      </c>
      <c r="BU8" s="98"/>
      <c r="BV8" s="96"/>
      <c r="BW8" s="99"/>
      <c r="BX8" s="100"/>
      <c r="BY8" s="98" t="s">
        <v>127</v>
      </c>
      <c r="BZ8" s="98"/>
      <c r="CA8" s="96"/>
      <c r="CB8" s="99"/>
      <c r="CC8" s="98" t="s">
        <v>127</v>
      </c>
      <c r="CD8" s="98"/>
      <c r="CE8" s="96"/>
      <c r="CF8" s="99"/>
      <c r="CH8" s="100"/>
    </row>
    <row r="9" s="73" customFormat="true" ht="13.8" hidden="false" customHeight="false" outlineLevel="0" collapsed="false">
      <c r="A9" s="101"/>
      <c r="B9" s="102" t="s">
        <v>128</v>
      </c>
      <c r="C9" s="103" t="s">
        <v>129</v>
      </c>
      <c r="D9" s="104"/>
      <c r="E9" s="105" t="s">
        <v>128</v>
      </c>
      <c r="F9" s="103" t="s">
        <v>130</v>
      </c>
      <c r="G9" s="103" t="s">
        <v>129</v>
      </c>
      <c r="H9" s="106"/>
      <c r="I9" s="100"/>
      <c r="J9" s="105" t="s">
        <v>128</v>
      </c>
      <c r="K9" s="103" t="s">
        <v>130</v>
      </c>
      <c r="L9" s="103" t="s">
        <v>129</v>
      </c>
      <c r="M9" s="106"/>
      <c r="N9" s="100"/>
      <c r="O9" s="105" t="s">
        <v>128</v>
      </c>
      <c r="P9" s="103" t="s">
        <v>130</v>
      </c>
      <c r="Q9" s="103" t="s">
        <v>129</v>
      </c>
      <c r="R9" s="106"/>
      <c r="S9" s="100"/>
      <c r="T9" s="105" t="s">
        <v>128</v>
      </c>
      <c r="U9" s="103" t="s">
        <v>130</v>
      </c>
      <c r="V9" s="103" t="s">
        <v>129</v>
      </c>
      <c r="W9" s="106"/>
      <c r="X9" s="100"/>
      <c r="Y9" s="105" t="s">
        <v>128</v>
      </c>
      <c r="Z9" s="103" t="s">
        <v>130</v>
      </c>
      <c r="AA9" s="103" t="s">
        <v>129</v>
      </c>
      <c r="AB9" s="106"/>
      <c r="AC9" s="105" t="s">
        <v>128</v>
      </c>
      <c r="AD9" s="103" t="s">
        <v>130</v>
      </c>
      <c r="AE9" s="103" t="s">
        <v>129</v>
      </c>
      <c r="AF9" s="106"/>
      <c r="AG9" s="106"/>
      <c r="AH9" s="100"/>
      <c r="AI9" s="105" t="s">
        <v>128</v>
      </c>
      <c r="AJ9" s="103" t="s">
        <v>130</v>
      </c>
      <c r="AK9" s="103" t="s">
        <v>129</v>
      </c>
      <c r="AL9" s="106"/>
      <c r="AM9" s="100"/>
      <c r="AN9" s="105" t="s">
        <v>128</v>
      </c>
      <c r="AO9" s="103" t="s">
        <v>130</v>
      </c>
      <c r="AP9" s="103" t="s">
        <v>129</v>
      </c>
      <c r="AQ9" s="106"/>
      <c r="AR9" s="100"/>
      <c r="AS9" s="105" t="s">
        <v>128</v>
      </c>
      <c r="AT9" s="103" t="s">
        <v>130</v>
      </c>
      <c r="AU9" s="103" t="s">
        <v>129</v>
      </c>
      <c r="AV9" s="106"/>
      <c r="AW9" s="105" t="s">
        <v>128</v>
      </c>
      <c r="AX9" s="103" t="s">
        <v>130</v>
      </c>
      <c r="AY9" s="103" t="s">
        <v>129</v>
      </c>
      <c r="AZ9" s="106"/>
      <c r="BA9" s="105" t="s">
        <v>128</v>
      </c>
      <c r="BB9" s="103" t="s">
        <v>130</v>
      </c>
      <c r="BC9" s="103" t="s">
        <v>129</v>
      </c>
      <c r="BD9" s="106"/>
      <c r="BE9" s="105" t="s">
        <v>128</v>
      </c>
      <c r="BF9" s="103" t="s">
        <v>130</v>
      </c>
      <c r="BG9" s="103" t="s">
        <v>129</v>
      </c>
      <c r="BH9" s="106"/>
      <c r="BI9" s="105" t="s">
        <v>128</v>
      </c>
      <c r="BJ9" s="103" t="s">
        <v>130</v>
      </c>
      <c r="BK9" s="103" t="s">
        <v>129</v>
      </c>
      <c r="BL9" s="106"/>
      <c r="BM9" s="106"/>
      <c r="BN9" s="100"/>
      <c r="BO9" s="105" t="s">
        <v>128</v>
      </c>
      <c r="BP9" s="103" t="s">
        <v>130</v>
      </c>
      <c r="BQ9" s="103" t="s">
        <v>129</v>
      </c>
      <c r="BR9" s="106"/>
      <c r="BS9" s="100"/>
      <c r="BT9" s="105" t="s">
        <v>128</v>
      </c>
      <c r="BU9" s="103" t="s">
        <v>130</v>
      </c>
      <c r="BV9" s="103" t="s">
        <v>129</v>
      </c>
      <c r="BW9" s="106"/>
      <c r="BX9" s="100"/>
      <c r="BY9" s="105" t="s">
        <v>128</v>
      </c>
      <c r="BZ9" s="103" t="s">
        <v>130</v>
      </c>
      <c r="CA9" s="103" t="s">
        <v>129</v>
      </c>
      <c r="CB9" s="106"/>
      <c r="CC9" s="105" t="s">
        <v>128</v>
      </c>
      <c r="CD9" s="103" t="s">
        <v>130</v>
      </c>
      <c r="CE9" s="103" t="s">
        <v>129</v>
      </c>
      <c r="CF9" s="106"/>
      <c r="CH9" s="100"/>
      <c r="AMF9" s="0"/>
      <c r="AMG9" s="0"/>
      <c r="AMH9" s="0"/>
      <c r="AMI9" s="0"/>
      <c r="AMJ9" s="0"/>
    </row>
    <row r="10" customFormat="false" ht="15" hidden="false" customHeight="true" outlineLevel="0" collapsed="false">
      <c r="A10" s="107" t="s">
        <v>131</v>
      </c>
      <c r="B10" s="108" t="s">
        <v>132</v>
      </c>
      <c r="C10" s="91" t="n">
        <v>39435.7283333333</v>
      </c>
      <c r="D10" s="109"/>
      <c r="E10" s="110" t="s">
        <v>132</v>
      </c>
      <c r="F10" s="111" t="n">
        <v>1056.76166666667</v>
      </c>
      <c r="G10" s="111" t="n">
        <f aca="false">F10+C10</f>
        <v>40492.49</v>
      </c>
      <c r="H10" s="112"/>
      <c r="I10" s="100"/>
      <c r="J10" s="110" t="s">
        <v>132</v>
      </c>
      <c r="K10" s="111" t="n">
        <v>235.059999999998</v>
      </c>
      <c r="L10" s="111" t="n">
        <f aca="false">K10+G10</f>
        <v>40727.55</v>
      </c>
      <c r="M10" s="112"/>
      <c r="N10" s="100"/>
      <c r="O10" s="110" t="s">
        <v>132</v>
      </c>
      <c r="P10" s="111"/>
      <c r="Q10" s="111" t="n">
        <f aca="false">P10+L10</f>
        <v>40727.55</v>
      </c>
      <c r="R10" s="112"/>
      <c r="S10" s="100"/>
      <c r="T10" s="110" t="s">
        <v>133</v>
      </c>
      <c r="U10" s="111"/>
      <c r="V10" s="111" t="n">
        <v>41703.34</v>
      </c>
      <c r="W10" s="112"/>
      <c r="X10" s="100"/>
      <c r="Y10" s="113" t="s">
        <v>132</v>
      </c>
      <c r="Z10" s="111"/>
      <c r="AA10" s="111" t="n">
        <f aca="false">Z10+Q10</f>
        <v>40727.55</v>
      </c>
      <c r="AB10" s="112"/>
      <c r="AC10" s="110" t="s">
        <v>133</v>
      </c>
      <c r="AD10" s="111" t="n">
        <v>243.070000000007</v>
      </c>
      <c r="AE10" s="111" t="n">
        <f aca="false">AD10+V10</f>
        <v>41946.41</v>
      </c>
      <c r="AF10" s="112"/>
      <c r="AG10" s="112"/>
      <c r="AH10" s="100"/>
      <c r="AI10" s="110" t="s">
        <v>133</v>
      </c>
      <c r="AJ10" s="111"/>
      <c r="AK10" s="114" t="n">
        <f aca="false">AJ10+AE10</f>
        <v>41946.41</v>
      </c>
      <c r="AL10" s="112"/>
      <c r="AM10" s="100"/>
      <c r="AN10" s="115" t="s">
        <v>134</v>
      </c>
      <c r="AO10" s="111"/>
      <c r="AP10" s="111" t="n">
        <v>41721.07</v>
      </c>
      <c r="AQ10" s="112"/>
      <c r="AR10" s="100"/>
      <c r="AS10" s="110" t="s">
        <v>133</v>
      </c>
      <c r="AT10" s="111"/>
      <c r="AU10" s="111"/>
      <c r="AV10" s="112"/>
      <c r="AW10" s="116" t="s">
        <v>133</v>
      </c>
      <c r="AX10" s="111"/>
      <c r="AY10" s="111"/>
      <c r="AZ10" s="112"/>
      <c r="BA10" s="110" t="s">
        <v>133</v>
      </c>
      <c r="BB10" s="111"/>
      <c r="BC10" s="111" t="n">
        <f aca="false">BB10+AX10+AT10+AK10</f>
        <v>41946.41</v>
      </c>
      <c r="BD10" s="112"/>
      <c r="BE10" s="115" t="s">
        <v>134</v>
      </c>
      <c r="BF10" s="117" t="n">
        <f aca="false">BG7/30*6</f>
        <v>308.002</v>
      </c>
      <c r="BG10" s="118"/>
      <c r="BH10" s="112"/>
      <c r="BI10" s="115" t="s">
        <v>134</v>
      </c>
      <c r="BJ10" s="117" t="n">
        <f aca="false">BK7/30*24</f>
        <v>1532.984</v>
      </c>
      <c r="BK10" s="111" t="n">
        <f aca="false">BJ10+BF10+AP10</f>
        <v>43562.056</v>
      </c>
      <c r="BL10" s="112"/>
      <c r="BM10" s="112"/>
      <c r="BN10" s="100"/>
      <c r="BO10" s="115" t="s">
        <v>134</v>
      </c>
      <c r="BP10" s="111"/>
      <c r="BQ10" s="111" t="n">
        <f aca="false">BP10+BK10</f>
        <v>43562.056</v>
      </c>
      <c r="BR10" s="112"/>
      <c r="BS10" s="100"/>
      <c r="BT10" s="110" t="s">
        <v>135</v>
      </c>
      <c r="BU10" s="111"/>
      <c r="BV10" s="111" t="n">
        <v>45821.03</v>
      </c>
      <c r="BW10" s="112"/>
      <c r="BX10" s="100"/>
      <c r="BY10" s="115" t="s">
        <v>134</v>
      </c>
      <c r="BZ10" s="111"/>
      <c r="CA10" s="111" t="n">
        <f aca="false">BZ10+BQ10</f>
        <v>43562.056</v>
      </c>
      <c r="CB10" s="112"/>
      <c r="CC10" s="119" t="s">
        <v>136</v>
      </c>
      <c r="CD10" s="111" t="n">
        <v>263.15</v>
      </c>
      <c r="CE10" s="111" t="n">
        <f aca="false">CD10+BV10</f>
        <v>46084.18</v>
      </c>
      <c r="CF10" s="112"/>
      <c r="CH10" s="100"/>
    </row>
    <row r="11" customFormat="false" ht="15" hidden="false" customHeight="true" outlineLevel="0" collapsed="false">
      <c r="A11" s="107" t="s">
        <v>137</v>
      </c>
      <c r="B11" s="108"/>
      <c r="C11" s="91" t="n">
        <v>39435.7283333333</v>
      </c>
      <c r="D11" s="109"/>
      <c r="E11" s="110"/>
      <c r="F11" s="111" t="n">
        <v>1056.76166666667</v>
      </c>
      <c r="G11" s="111" t="n">
        <f aca="false">F11+C11</f>
        <v>40492.49</v>
      </c>
      <c r="H11" s="120"/>
      <c r="I11" s="100"/>
      <c r="J11" s="110"/>
      <c r="K11" s="111" t="n">
        <v>235.059999999998</v>
      </c>
      <c r="L11" s="111" t="n">
        <f aca="false">K11+G11</f>
        <v>40727.55</v>
      </c>
      <c r="M11" s="120"/>
      <c r="N11" s="100"/>
      <c r="O11" s="110"/>
      <c r="P11" s="111"/>
      <c r="Q11" s="111" t="n">
        <f aca="false">P11+L11</f>
        <v>40727.55</v>
      </c>
      <c r="R11" s="120"/>
      <c r="S11" s="100"/>
      <c r="T11" s="110"/>
      <c r="U11" s="111"/>
      <c r="V11" s="111" t="n">
        <v>41703.34</v>
      </c>
      <c r="W11" s="120"/>
      <c r="X11" s="100"/>
      <c r="Y11" s="113"/>
      <c r="Z11" s="111"/>
      <c r="AA11" s="111" t="n">
        <f aca="false">Z11+Q11</f>
        <v>40727.55</v>
      </c>
      <c r="AB11" s="120"/>
      <c r="AC11" s="110"/>
      <c r="AD11" s="111" t="n">
        <v>243.070000000007</v>
      </c>
      <c r="AE11" s="111" t="n">
        <f aca="false">AD11+V11</f>
        <v>41946.41</v>
      </c>
      <c r="AF11" s="120"/>
      <c r="AG11" s="120"/>
      <c r="AH11" s="100"/>
      <c r="AI11" s="110"/>
      <c r="AJ11" s="111"/>
      <c r="AK11" s="114" t="n">
        <f aca="false">AJ11+AE11</f>
        <v>41946.41</v>
      </c>
      <c r="AL11" s="120"/>
      <c r="AM11" s="100"/>
      <c r="AN11" s="115" t="s">
        <v>138</v>
      </c>
      <c r="AO11" s="111"/>
      <c r="AP11" s="111" t="n">
        <v>41721.07</v>
      </c>
      <c r="AQ11" s="120"/>
      <c r="AR11" s="100"/>
      <c r="AS11" s="110"/>
      <c r="AT11" s="111"/>
      <c r="AU11" s="111"/>
      <c r="AV11" s="120"/>
      <c r="AW11" s="116"/>
      <c r="AX11" s="111"/>
      <c r="AY11" s="111"/>
      <c r="AZ11" s="120"/>
      <c r="BA11" s="110"/>
      <c r="BB11" s="111"/>
      <c r="BC11" s="111" t="n">
        <f aca="false">BB11+AX11+AT11+AK11</f>
        <v>41946.41</v>
      </c>
      <c r="BD11" s="120"/>
      <c r="BE11" s="115" t="s">
        <v>138</v>
      </c>
      <c r="BF11" s="111"/>
      <c r="BG11" s="118"/>
      <c r="BH11" s="120"/>
      <c r="BI11" s="115" t="s">
        <v>138</v>
      </c>
      <c r="BJ11" s="111" t="n">
        <v>1916.23</v>
      </c>
      <c r="BK11" s="111" t="n">
        <f aca="false">BJ11+BF11+AP11</f>
        <v>43637.3</v>
      </c>
      <c r="BL11" s="120"/>
      <c r="BM11" s="120"/>
      <c r="BN11" s="100"/>
      <c r="BO11" s="115" t="s">
        <v>138</v>
      </c>
      <c r="BP11" s="111"/>
      <c r="BQ11" s="111" t="n">
        <f aca="false">BP11+BK11</f>
        <v>43637.3</v>
      </c>
      <c r="BR11" s="120"/>
      <c r="BS11" s="100"/>
      <c r="BT11" s="110"/>
      <c r="BU11" s="111"/>
      <c r="BV11" s="111" t="n">
        <v>45821.03</v>
      </c>
      <c r="BW11" s="120"/>
      <c r="BX11" s="100"/>
      <c r="BY11" s="115" t="s">
        <v>138</v>
      </c>
      <c r="BZ11" s="111"/>
      <c r="CA11" s="111" t="n">
        <f aca="false">BZ11+BQ11</f>
        <v>43637.3</v>
      </c>
      <c r="CB11" s="120"/>
      <c r="CC11" s="119"/>
      <c r="CD11" s="111" t="n">
        <v>263.15</v>
      </c>
      <c r="CE11" s="111" t="n">
        <f aca="false">CD11+BV11</f>
        <v>46084.18</v>
      </c>
      <c r="CF11" s="120"/>
      <c r="CH11" s="100"/>
    </row>
    <row r="12" customFormat="false" ht="15" hidden="false" customHeight="true" outlineLevel="0" collapsed="false">
      <c r="A12" s="107" t="s">
        <v>139</v>
      </c>
      <c r="B12" s="108"/>
      <c r="C12" s="91" t="n">
        <v>39435.7283333333</v>
      </c>
      <c r="D12" s="109"/>
      <c r="E12" s="110"/>
      <c r="F12" s="111" t="n">
        <v>1056.76166666667</v>
      </c>
      <c r="G12" s="111" t="n">
        <f aca="false">F12+C12</f>
        <v>40492.49</v>
      </c>
      <c r="H12" s="120"/>
      <c r="I12" s="100"/>
      <c r="J12" s="110"/>
      <c r="K12" s="111" t="n">
        <v>235.059999999998</v>
      </c>
      <c r="L12" s="111" t="n">
        <f aca="false">K12+G12</f>
        <v>40727.55</v>
      </c>
      <c r="M12" s="120"/>
      <c r="N12" s="100"/>
      <c r="O12" s="110"/>
      <c r="P12" s="111"/>
      <c r="Q12" s="111" t="n">
        <f aca="false">P12+L12</f>
        <v>40727.55</v>
      </c>
      <c r="R12" s="120"/>
      <c r="S12" s="100"/>
      <c r="T12" s="110"/>
      <c r="U12" s="111"/>
      <c r="V12" s="111" t="n">
        <v>41703.34</v>
      </c>
      <c r="W12" s="120"/>
      <c r="X12" s="100"/>
      <c r="Y12" s="113"/>
      <c r="Z12" s="111"/>
      <c r="AA12" s="111" t="n">
        <f aca="false">Z12+Q12</f>
        <v>40727.55</v>
      </c>
      <c r="AB12" s="120"/>
      <c r="AC12" s="110"/>
      <c r="AD12" s="111" t="n">
        <v>243.070000000007</v>
      </c>
      <c r="AE12" s="111" t="n">
        <f aca="false">AD12+V12</f>
        <v>41946.41</v>
      </c>
      <c r="AF12" s="120"/>
      <c r="AG12" s="120"/>
      <c r="AH12" s="100"/>
      <c r="AI12" s="110"/>
      <c r="AJ12" s="111"/>
      <c r="AK12" s="114" t="n">
        <f aca="false">AJ12+AE12</f>
        <v>41946.41</v>
      </c>
      <c r="AL12" s="120"/>
      <c r="AM12" s="100"/>
      <c r="AN12" s="115" t="s">
        <v>140</v>
      </c>
      <c r="AO12" s="111"/>
      <c r="AP12" s="111" t="n">
        <v>41721.07</v>
      </c>
      <c r="AQ12" s="120"/>
      <c r="AR12" s="100"/>
      <c r="AS12" s="110"/>
      <c r="AT12" s="111"/>
      <c r="AU12" s="111"/>
      <c r="AV12" s="120"/>
      <c r="AW12" s="116"/>
      <c r="AX12" s="111"/>
      <c r="AY12" s="111"/>
      <c r="AZ12" s="120"/>
      <c r="BA12" s="110"/>
      <c r="BB12" s="111"/>
      <c r="BC12" s="111" t="n">
        <f aca="false">BB12+AX12+AT12+AK12</f>
        <v>41946.41</v>
      </c>
      <c r="BD12" s="120"/>
      <c r="BE12" s="115" t="s">
        <v>140</v>
      </c>
      <c r="BF12" s="111"/>
      <c r="BG12" s="118"/>
      <c r="BH12" s="120"/>
      <c r="BI12" s="115" t="s">
        <v>140</v>
      </c>
      <c r="BJ12" s="111" t="n">
        <v>1916.23</v>
      </c>
      <c r="BK12" s="111" t="n">
        <f aca="false">BJ12+BF12+AP12</f>
        <v>43637.3</v>
      </c>
      <c r="BL12" s="120"/>
      <c r="BM12" s="120"/>
      <c r="BN12" s="100"/>
      <c r="BO12" s="115" t="s">
        <v>140</v>
      </c>
      <c r="BP12" s="111"/>
      <c r="BQ12" s="111" t="n">
        <f aca="false">BP12+BK12</f>
        <v>43637.3</v>
      </c>
      <c r="BR12" s="120"/>
      <c r="BS12" s="100"/>
      <c r="BT12" s="110"/>
      <c r="BU12" s="111"/>
      <c r="BV12" s="111" t="n">
        <v>45821.03</v>
      </c>
      <c r="BW12" s="120"/>
      <c r="BX12" s="100"/>
      <c r="BY12" s="115" t="s">
        <v>140</v>
      </c>
      <c r="BZ12" s="111"/>
      <c r="CA12" s="111" t="n">
        <f aca="false">BZ12+BQ12</f>
        <v>43637.3</v>
      </c>
      <c r="CB12" s="120"/>
      <c r="CC12" s="119"/>
      <c r="CD12" s="111" t="n">
        <v>263.15</v>
      </c>
      <c r="CE12" s="111" t="n">
        <f aca="false">CD12+BV12</f>
        <v>46084.18</v>
      </c>
      <c r="CF12" s="120"/>
      <c r="CH12" s="100"/>
    </row>
    <row r="13" customFormat="false" ht="15" hidden="false" customHeight="true" outlineLevel="0" collapsed="false">
      <c r="A13" s="107" t="s">
        <v>141</v>
      </c>
      <c r="B13" s="108"/>
      <c r="C13" s="91" t="n">
        <v>39435.7283333333</v>
      </c>
      <c r="D13" s="109"/>
      <c r="E13" s="110"/>
      <c r="F13" s="111" t="n">
        <v>1056.76166666667</v>
      </c>
      <c r="G13" s="111" t="n">
        <f aca="false">F13+C13</f>
        <v>40492.49</v>
      </c>
      <c r="H13" s="112"/>
      <c r="I13" s="100"/>
      <c r="J13" s="110"/>
      <c r="K13" s="111" t="n">
        <v>235.059999999998</v>
      </c>
      <c r="L13" s="111" t="n">
        <f aca="false">K13+G13</f>
        <v>40727.55</v>
      </c>
      <c r="M13" s="112"/>
      <c r="N13" s="100"/>
      <c r="O13" s="110"/>
      <c r="P13" s="111"/>
      <c r="Q13" s="111" t="n">
        <f aca="false">P13+L13</f>
        <v>40727.55</v>
      </c>
      <c r="R13" s="112"/>
      <c r="S13" s="100"/>
      <c r="T13" s="110"/>
      <c r="U13" s="111"/>
      <c r="V13" s="111" t="n">
        <v>41703.34</v>
      </c>
      <c r="W13" s="112"/>
      <c r="X13" s="100"/>
      <c r="Y13" s="113"/>
      <c r="Z13" s="111"/>
      <c r="AA13" s="111" t="n">
        <f aca="false">Z13+Q13</f>
        <v>40727.55</v>
      </c>
      <c r="AB13" s="112"/>
      <c r="AC13" s="110"/>
      <c r="AD13" s="111" t="n">
        <v>243.070000000007</v>
      </c>
      <c r="AE13" s="111" t="n">
        <f aca="false">AD13+V13</f>
        <v>41946.41</v>
      </c>
      <c r="AF13" s="112"/>
      <c r="AG13" s="112"/>
      <c r="AH13" s="100"/>
      <c r="AI13" s="110"/>
      <c r="AJ13" s="111"/>
      <c r="AK13" s="114" t="n">
        <f aca="false">AJ13+AE13</f>
        <v>41946.41</v>
      </c>
      <c r="AL13" s="112"/>
      <c r="AM13" s="100"/>
      <c r="AN13" s="115" t="s">
        <v>142</v>
      </c>
      <c r="AO13" s="111"/>
      <c r="AP13" s="111" t="n">
        <v>41721.07</v>
      </c>
      <c r="AQ13" s="112"/>
      <c r="AR13" s="100"/>
      <c r="AS13" s="110"/>
      <c r="AT13" s="111"/>
      <c r="AU13" s="111"/>
      <c r="AV13" s="112"/>
      <c r="AW13" s="116"/>
      <c r="AX13" s="111"/>
      <c r="AY13" s="111"/>
      <c r="AZ13" s="112"/>
      <c r="BA13" s="110"/>
      <c r="BB13" s="111"/>
      <c r="BC13" s="111" t="n">
        <f aca="false">BB13+AX13+AT13+AK13</f>
        <v>41946.41</v>
      </c>
      <c r="BD13" s="112"/>
      <c r="BE13" s="115" t="s">
        <v>142</v>
      </c>
      <c r="BF13" s="111"/>
      <c r="BG13" s="118"/>
      <c r="BH13" s="112"/>
      <c r="BI13" s="115" t="s">
        <v>142</v>
      </c>
      <c r="BJ13" s="111" t="n">
        <v>1916.23</v>
      </c>
      <c r="BK13" s="111" t="n">
        <f aca="false">BJ13+BF13+AP13</f>
        <v>43637.3</v>
      </c>
      <c r="BL13" s="112"/>
      <c r="BM13" s="112"/>
      <c r="BN13" s="100"/>
      <c r="BO13" s="115" t="s">
        <v>142</v>
      </c>
      <c r="BP13" s="111"/>
      <c r="BQ13" s="111" t="n">
        <f aca="false">BP13+BK13</f>
        <v>43637.3</v>
      </c>
      <c r="BR13" s="112"/>
      <c r="BS13" s="100"/>
      <c r="BT13" s="110"/>
      <c r="BU13" s="111"/>
      <c r="BV13" s="111" t="n">
        <v>45821.03</v>
      </c>
      <c r="BW13" s="112"/>
      <c r="BX13" s="100"/>
      <c r="BY13" s="115" t="s">
        <v>142</v>
      </c>
      <c r="BZ13" s="111"/>
      <c r="CA13" s="111" t="n">
        <f aca="false">BZ13+BQ13</f>
        <v>43637.3</v>
      </c>
      <c r="CB13" s="112"/>
      <c r="CC13" s="119"/>
      <c r="CD13" s="111" t="n">
        <v>263.15</v>
      </c>
      <c r="CE13" s="111" t="n">
        <f aca="false">CD13+BV13</f>
        <v>46084.18</v>
      </c>
      <c r="CF13" s="112"/>
      <c r="CH13" s="100"/>
    </row>
    <row r="14" customFormat="false" ht="15" hidden="false" customHeight="true" outlineLevel="0" collapsed="false">
      <c r="A14" s="107" t="s">
        <v>143</v>
      </c>
      <c r="B14" s="108"/>
      <c r="C14" s="91" t="n">
        <v>39435.7283333333</v>
      </c>
      <c r="D14" s="109"/>
      <c r="E14" s="110"/>
      <c r="F14" s="111" t="n">
        <v>1056.76166666667</v>
      </c>
      <c r="G14" s="111" t="n">
        <f aca="false">F14+C14</f>
        <v>40492.49</v>
      </c>
      <c r="H14" s="112"/>
      <c r="I14" s="100"/>
      <c r="J14" s="110"/>
      <c r="K14" s="111" t="n">
        <v>235.059999999998</v>
      </c>
      <c r="L14" s="111" t="n">
        <f aca="false">K14+G14</f>
        <v>40727.55</v>
      </c>
      <c r="M14" s="112"/>
      <c r="N14" s="100"/>
      <c r="O14" s="110"/>
      <c r="P14" s="111"/>
      <c r="Q14" s="111" t="n">
        <f aca="false">P14+L14</f>
        <v>40727.55</v>
      </c>
      <c r="R14" s="112"/>
      <c r="S14" s="100"/>
      <c r="T14" s="110"/>
      <c r="U14" s="111"/>
      <c r="V14" s="111" t="n">
        <v>41703.34</v>
      </c>
      <c r="W14" s="112"/>
      <c r="X14" s="100"/>
      <c r="Y14" s="113"/>
      <c r="Z14" s="111"/>
      <c r="AA14" s="111" t="n">
        <f aca="false">Z14+Q14</f>
        <v>40727.55</v>
      </c>
      <c r="AB14" s="112"/>
      <c r="AC14" s="110"/>
      <c r="AD14" s="111" t="n">
        <v>243.070000000007</v>
      </c>
      <c r="AE14" s="111" t="n">
        <f aca="false">AD14+V14</f>
        <v>41946.41</v>
      </c>
      <c r="AF14" s="112"/>
      <c r="AG14" s="112"/>
      <c r="AH14" s="100"/>
      <c r="AI14" s="110"/>
      <c r="AJ14" s="111"/>
      <c r="AK14" s="114" t="n">
        <f aca="false">AJ14+AE14</f>
        <v>41946.41</v>
      </c>
      <c r="AL14" s="112"/>
      <c r="AM14" s="100"/>
      <c r="AN14" s="115" t="s">
        <v>144</v>
      </c>
      <c r="AO14" s="111"/>
      <c r="AP14" s="111" t="n">
        <v>41721.07</v>
      </c>
      <c r="AQ14" s="112"/>
      <c r="AR14" s="100"/>
      <c r="AS14" s="110"/>
      <c r="AT14" s="111"/>
      <c r="AU14" s="111"/>
      <c r="AV14" s="112"/>
      <c r="AW14" s="116"/>
      <c r="AX14" s="111"/>
      <c r="AY14" s="111"/>
      <c r="AZ14" s="112"/>
      <c r="BA14" s="110"/>
      <c r="BB14" s="111"/>
      <c r="BC14" s="111" t="n">
        <f aca="false">BB14+AX14+AT14+AK14</f>
        <v>41946.41</v>
      </c>
      <c r="BD14" s="112"/>
      <c r="BE14" s="115" t="s">
        <v>144</v>
      </c>
      <c r="BF14" s="111"/>
      <c r="BG14" s="118"/>
      <c r="BH14" s="112"/>
      <c r="BI14" s="115" t="s">
        <v>144</v>
      </c>
      <c r="BJ14" s="111" t="n">
        <v>1916.23</v>
      </c>
      <c r="BK14" s="111" t="n">
        <f aca="false">BJ14+BF14+AP14</f>
        <v>43637.3</v>
      </c>
      <c r="BL14" s="112"/>
      <c r="BM14" s="112"/>
      <c r="BN14" s="100"/>
      <c r="BO14" s="115" t="s">
        <v>144</v>
      </c>
      <c r="BP14" s="111"/>
      <c r="BQ14" s="111" t="n">
        <f aca="false">BP14+BK14</f>
        <v>43637.3</v>
      </c>
      <c r="BR14" s="112"/>
      <c r="BS14" s="100"/>
      <c r="BT14" s="110"/>
      <c r="BU14" s="111"/>
      <c r="BV14" s="111" t="n">
        <v>45821.03</v>
      </c>
      <c r="BW14" s="112"/>
      <c r="BX14" s="100"/>
      <c r="BY14" s="115" t="s">
        <v>144</v>
      </c>
      <c r="BZ14" s="111"/>
      <c r="CA14" s="111" t="n">
        <f aca="false">BZ14+BQ14</f>
        <v>43637.3</v>
      </c>
      <c r="CB14" s="112"/>
      <c r="CC14" s="119"/>
      <c r="CD14" s="111" t="n">
        <v>263.15</v>
      </c>
      <c r="CE14" s="111" t="n">
        <f aca="false">CD14+BV14</f>
        <v>46084.18</v>
      </c>
      <c r="CF14" s="112"/>
      <c r="CH14" s="100"/>
    </row>
    <row r="15" customFormat="false" ht="15" hidden="false" customHeight="true" outlineLevel="0" collapsed="false">
      <c r="A15" s="107" t="s">
        <v>145</v>
      </c>
      <c r="B15" s="108"/>
      <c r="C15" s="91" t="n">
        <v>39435.7283333333</v>
      </c>
      <c r="D15" s="109"/>
      <c r="E15" s="110"/>
      <c r="F15" s="111" t="n">
        <v>1056.76166666667</v>
      </c>
      <c r="G15" s="111" t="n">
        <f aca="false">F15+C15</f>
        <v>40492.49</v>
      </c>
      <c r="H15" s="112"/>
      <c r="I15" s="100"/>
      <c r="J15" s="110"/>
      <c r="K15" s="111" t="n">
        <v>235.059999999998</v>
      </c>
      <c r="L15" s="111" t="n">
        <f aca="false">K15+G15</f>
        <v>40727.55</v>
      </c>
      <c r="M15" s="112"/>
      <c r="N15" s="100"/>
      <c r="O15" s="110"/>
      <c r="P15" s="111"/>
      <c r="Q15" s="111" t="n">
        <f aca="false">P15+L15</f>
        <v>40727.55</v>
      </c>
      <c r="R15" s="112"/>
      <c r="S15" s="100"/>
      <c r="T15" s="110"/>
      <c r="U15" s="111"/>
      <c r="V15" s="111" t="n">
        <v>41703.34</v>
      </c>
      <c r="W15" s="112"/>
      <c r="X15" s="100"/>
      <c r="Y15" s="113"/>
      <c r="Z15" s="111"/>
      <c r="AA15" s="111" t="n">
        <f aca="false">Z15+Q15</f>
        <v>40727.55</v>
      </c>
      <c r="AB15" s="112"/>
      <c r="AC15" s="110"/>
      <c r="AD15" s="111" t="n">
        <v>243.070000000007</v>
      </c>
      <c r="AE15" s="111" t="n">
        <f aca="false">AD15+V15</f>
        <v>41946.41</v>
      </c>
      <c r="AF15" s="112"/>
      <c r="AG15" s="112"/>
      <c r="AH15" s="100"/>
      <c r="AI15" s="110"/>
      <c r="AJ15" s="111"/>
      <c r="AK15" s="114" t="n">
        <f aca="false">AJ15+AE15</f>
        <v>41946.41</v>
      </c>
      <c r="AL15" s="112"/>
      <c r="AM15" s="100"/>
      <c r="AN15" s="115" t="s">
        <v>146</v>
      </c>
      <c r="AO15" s="111"/>
      <c r="AP15" s="111" t="n">
        <v>41721.07</v>
      </c>
      <c r="AQ15" s="112"/>
      <c r="AR15" s="100"/>
      <c r="AS15" s="110"/>
      <c r="AT15" s="111"/>
      <c r="AU15" s="111"/>
      <c r="AV15" s="112"/>
      <c r="AW15" s="116"/>
      <c r="AX15" s="111"/>
      <c r="AY15" s="111"/>
      <c r="AZ15" s="112"/>
      <c r="BA15" s="110"/>
      <c r="BB15" s="111"/>
      <c r="BC15" s="111" t="n">
        <f aca="false">BB15+AX15+AT15+AK15</f>
        <v>41946.41</v>
      </c>
      <c r="BD15" s="112"/>
      <c r="BE15" s="115" t="s">
        <v>146</v>
      </c>
      <c r="BF15" s="111"/>
      <c r="BG15" s="118"/>
      <c r="BH15" s="112"/>
      <c r="BI15" s="115" t="s">
        <v>146</v>
      </c>
      <c r="BJ15" s="111" t="n">
        <v>1916.23</v>
      </c>
      <c r="BK15" s="111" t="n">
        <f aca="false">BJ15+BF15+AP15</f>
        <v>43637.3</v>
      </c>
      <c r="BL15" s="112"/>
      <c r="BM15" s="112"/>
      <c r="BN15" s="100"/>
      <c r="BO15" s="115" t="s">
        <v>146</v>
      </c>
      <c r="BP15" s="111"/>
      <c r="BQ15" s="111" t="n">
        <f aca="false">BP15+BK15</f>
        <v>43637.3</v>
      </c>
      <c r="BR15" s="112"/>
      <c r="BS15" s="100"/>
      <c r="BT15" s="110"/>
      <c r="BU15" s="111"/>
      <c r="BV15" s="111" t="n">
        <v>45821.03</v>
      </c>
      <c r="BW15" s="112"/>
      <c r="BX15" s="100"/>
      <c r="BY15" s="115" t="s">
        <v>146</v>
      </c>
      <c r="BZ15" s="111"/>
      <c r="CA15" s="111" t="n">
        <f aca="false">BZ15+BQ15</f>
        <v>43637.3</v>
      </c>
      <c r="CB15" s="112"/>
      <c r="CC15" s="119"/>
      <c r="CD15" s="111" t="n">
        <v>263.15</v>
      </c>
      <c r="CE15" s="111" t="n">
        <f aca="false">CD15+BV15</f>
        <v>46084.18</v>
      </c>
      <c r="CF15" s="112"/>
      <c r="CH15" s="100"/>
    </row>
    <row r="16" customFormat="false" ht="15" hidden="false" customHeight="true" outlineLevel="0" collapsed="false">
      <c r="A16" s="107" t="s">
        <v>147</v>
      </c>
      <c r="B16" s="108"/>
      <c r="C16" s="91" t="n">
        <v>39435.7283333333</v>
      </c>
      <c r="D16" s="109"/>
      <c r="E16" s="110"/>
      <c r="F16" s="111" t="n">
        <v>1056.76166666667</v>
      </c>
      <c r="G16" s="111" t="n">
        <f aca="false">F16+C16</f>
        <v>40492.49</v>
      </c>
      <c r="H16" s="112"/>
      <c r="I16" s="100"/>
      <c r="J16" s="110"/>
      <c r="K16" s="111" t="n">
        <v>235.059999999998</v>
      </c>
      <c r="L16" s="111" t="n">
        <f aca="false">K16+G16</f>
        <v>40727.55</v>
      </c>
      <c r="M16" s="112"/>
      <c r="N16" s="100"/>
      <c r="O16" s="110"/>
      <c r="P16" s="111" t="n">
        <f aca="false">Q7/30*24</f>
        <v>1073.86400000001</v>
      </c>
      <c r="Q16" s="111" t="n">
        <f aca="false">P16+L16</f>
        <v>41801.414</v>
      </c>
      <c r="R16" s="112"/>
      <c r="S16" s="100"/>
      <c r="T16" s="110"/>
      <c r="U16" s="111"/>
      <c r="V16" s="111" t="n">
        <v>41703.34</v>
      </c>
      <c r="W16" s="112"/>
      <c r="X16" s="100"/>
      <c r="Y16" s="113"/>
      <c r="Z16" s="111" t="n">
        <f aca="false">AA7/30*24</f>
        <v>-98.776000000001</v>
      </c>
      <c r="AA16" s="111" t="n">
        <f aca="false">Z16+Q16</f>
        <v>41702.638</v>
      </c>
      <c r="AB16" s="112"/>
      <c r="AC16" s="110"/>
      <c r="AD16" s="111" t="n">
        <v>243.070000000007</v>
      </c>
      <c r="AE16" s="111" t="n">
        <f aca="false">AD16+V16</f>
        <v>41946.41</v>
      </c>
      <c r="AF16" s="112"/>
      <c r="AG16" s="112"/>
      <c r="AH16" s="100"/>
      <c r="AI16" s="110"/>
      <c r="AJ16" s="117" t="n">
        <f aca="false">AK7/30*24</f>
        <v>-180.272000000009</v>
      </c>
      <c r="AK16" s="114" t="n">
        <f aca="false">AJ16+AE16</f>
        <v>41766.138</v>
      </c>
      <c r="AL16" s="112"/>
      <c r="AM16" s="100"/>
      <c r="AN16" s="115" t="s">
        <v>148</v>
      </c>
      <c r="AO16" s="111"/>
      <c r="AP16" s="111" t="n">
        <v>41721.07</v>
      </c>
      <c r="AQ16" s="112"/>
      <c r="AR16" s="100"/>
      <c r="AS16" s="110"/>
      <c r="AT16" s="121" t="n">
        <f aca="false">AU7/30*24</f>
        <v>1525.352</v>
      </c>
      <c r="AU16" s="111"/>
      <c r="AV16" s="112"/>
      <c r="AW16" s="116"/>
      <c r="AX16" s="111"/>
      <c r="AY16" s="111"/>
      <c r="AZ16" s="112"/>
      <c r="BA16" s="110"/>
      <c r="BB16" s="111"/>
      <c r="BC16" s="111" t="n">
        <f aca="false">BB16+AX16+AT16+AK16</f>
        <v>43291.49</v>
      </c>
      <c r="BD16" s="112"/>
      <c r="BE16" s="115" t="s">
        <v>148</v>
      </c>
      <c r="BF16" s="111"/>
      <c r="BG16" s="118"/>
      <c r="BH16" s="112"/>
      <c r="BI16" s="115" t="s">
        <v>148</v>
      </c>
      <c r="BJ16" s="111" t="n">
        <v>1916.23</v>
      </c>
      <c r="BK16" s="111" t="n">
        <f aca="false">BJ16+BF16+AP16</f>
        <v>43637.3</v>
      </c>
      <c r="BL16" s="112"/>
      <c r="BM16" s="112"/>
      <c r="BN16" s="100"/>
      <c r="BO16" s="115" t="s">
        <v>148</v>
      </c>
      <c r="BP16" s="111" t="n">
        <f aca="false">BQ7/30*24</f>
        <v>1746.984</v>
      </c>
      <c r="BQ16" s="111" t="n">
        <f aca="false">BP16+BK16</f>
        <v>45384.284</v>
      </c>
      <c r="BR16" s="112"/>
      <c r="BS16" s="100"/>
      <c r="BT16" s="110"/>
      <c r="BU16" s="111"/>
      <c r="BV16" s="111" t="n">
        <v>45821.03</v>
      </c>
      <c r="BW16" s="112"/>
      <c r="BX16" s="100"/>
      <c r="BY16" s="115" t="s">
        <v>148</v>
      </c>
      <c r="BZ16" s="111" t="n">
        <f aca="false">CA7/30*24</f>
        <v>210.520000000001</v>
      </c>
      <c r="CA16" s="111" t="n">
        <f aca="false">BZ16+BQ16</f>
        <v>45594.804</v>
      </c>
      <c r="CB16" s="112"/>
      <c r="CC16" s="119"/>
      <c r="CD16" s="111" t="n">
        <v>263.15</v>
      </c>
      <c r="CE16" s="111" t="n">
        <f aca="false">CD16+BV16</f>
        <v>46084.18</v>
      </c>
      <c r="CF16" s="112"/>
      <c r="CH16" s="100"/>
    </row>
    <row r="17" customFormat="false" ht="15" hidden="false" customHeight="true" outlineLevel="0" collapsed="false">
      <c r="A17" s="107" t="s">
        <v>149</v>
      </c>
      <c r="B17" s="108"/>
      <c r="C17" s="91" t="n">
        <v>39435.7283333333</v>
      </c>
      <c r="D17" s="109"/>
      <c r="E17" s="110"/>
      <c r="F17" s="111" t="n">
        <v>1056.76166666667</v>
      </c>
      <c r="G17" s="111" t="n">
        <f aca="false">F17+C17</f>
        <v>40492.49</v>
      </c>
      <c r="H17" s="112"/>
      <c r="I17" s="100"/>
      <c r="J17" s="110"/>
      <c r="K17" s="111" t="n">
        <v>235.059999999998</v>
      </c>
      <c r="L17" s="111" t="n">
        <f aca="false">K17+G17</f>
        <v>40727.55</v>
      </c>
      <c r="M17" s="112"/>
      <c r="N17" s="100"/>
      <c r="O17" s="110"/>
      <c r="P17" s="111" t="n">
        <v>1342.33000000001</v>
      </c>
      <c r="Q17" s="111" t="n">
        <f aca="false">P17+L17</f>
        <v>42069.88</v>
      </c>
      <c r="R17" s="112"/>
      <c r="S17" s="100"/>
      <c r="T17" s="110"/>
      <c r="U17" s="111"/>
      <c r="V17" s="111" t="n">
        <v>41703.34</v>
      </c>
      <c r="W17" s="112"/>
      <c r="X17" s="100"/>
      <c r="Y17" s="113"/>
      <c r="Z17" s="111" t="n">
        <v>-123.470000000001</v>
      </c>
      <c r="AA17" s="111" t="n">
        <f aca="false">Z17+Q17</f>
        <v>41946.41</v>
      </c>
      <c r="AB17" s="112"/>
      <c r="AC17" s="110"/>
      <c r="AD17" s="111" t="n">
        <v>243.070000000007</v>
      </c>
      <c r="AE17" s="111" t="n">
        <f aca="false">AD17+V17</f>
        <v>41946.41</v>
      </c>
      <c r="AF17" s="112"/>
      <c r="AG17" s="112"/>
      <c r="AH17" s="100"/>
      <c r="AI17" s="110"/>
      <c r="AJ17" s="111" t="n">
        <v>-225.340000000011</v>
      </c>
      <c r="AK17" s="114" t="n">
        <f aca="false">AJ17+AE17</f>
        <v>41721.07</v>
      </c>
      <c r="AL17" s="112"/>
      <c r="AM17" s="100"/>
      <c r="AN17" s="115" t="s">
        <v>150</v>
      </c>
      <c r="AO17" s="111"/>
      <c r="AP17" s="111" t="n">
        <v>41721.07</v>
      </c>
      <c r="AQ17" s="112"/>
      <c r="AR17" s="100"/>
      <c r="AS17" s="110"/>
      <c r="AT17" s="122" t="n">
        <f aca="false">AU7/30*7</f>
        <v>444.894333333334</v>
      </c>
      <c r="AU17" s="111"/>
      <c r="AV17" s="112"/>
      <c r="AW17" s="116"/>
      <c r="AX17" s="121" t="n">
        <f aca="false">AY7/30*24</f>
        <v>1532.984</v>
      </c>
      <c r="AY17" s="111"/>
      <c r="AZ17" s="112"/>
      <c r="BA17" s="110"/>
      <c r="BB17" s="111"/>
      <c r="BC17" s="111" t="n">
        <f aca="false">BB17+AX17+AT17+AK17</f>
        <v>43698.9483333333</v>
      </c>
      <c r="BD17" s="112"/>
      <c r="BE17" s="115" t="s">
        <v>150</v>
      </c>
      <c r="BF17" s="111"/>
      <c r="BG17" s="118"/>
      <c r="BH17" s="112"/>
      <c r="BI17" s="115" t="s">
        <v>150</v>
      </c>
      <c r="BJ17" s="111" t="n">
        <v>1916.23</v>
      </c>
      <c r="BK17" s="111" t="n">
        <f aca="false">BJ17+BF17+AP17</f>
        <v>43637.3</v>
      </c>
      <c r="BL17" s="112"/>
      <c r="BM17" s="112"/>
      <c r="BN17" s="100"/>
      <c r="BO17" s="115" t="s">
        <v>150</v>
      </c>
      <c r="BP17" s="111" t="n">
        <v>2183.73</v>
      </c>
      <c r="BQ17" s="111" t="n">
        <f aca="false">BP17+BK17</f>
        <v>45821.03</v>
      </c>
      <c r="BR17" s="112"/>
      <c r="BS17" s="100"/>
      <c r="BT17" s="110"/>
      <c r="BU17" s="111"/>
      <c r="BV17" s="111" t="n">
        <v>45821.03</v>
      </c>
      <c r="BW17" s="112"/>
      <c r="BX17" s="100"/>
      <c r="BY17" s="115" t="s">
        <v>150</v>
      </c>
      <c r="BZ17" s="111" t="n">
        <v>263.15</v>
      </c>
      <c r="CA17" s="111" t="n">
        <f aca="false">BZ17+BQ17</f>
        <v>46084.18</v>
      </c>
      <c r="CB17" s="112"/>
      <c r="CC17" s="119"/>
      <c r="CD17" s="111" t="n">
        <v>263.15</v>
      </c>
      <c r="CE17" s="111" t="n">
        <f aca="false">CD17+BV17</f>
        <v>46084.18</v>
      </c>
      <c r="CF17" s="112"/>
      <c r="CH17" s="100"/>
    </row>
    <row r="18" customFormat="false" ht="15" hidden="false" customHeight="true" outlineLevel="0" collapsed="false">
      <c r="A18" s="107" t="s">
        <v>151</v>
      </c>
      <c r="B18" s="108"/>
      <c r="C18" s="91" t="n">
        <v>39435.7283333333</v>
      </c>
      <c r="D18" s="109"/>
      <c r="E18" s="110"/>
      <c r="F18" s="111" t="n">
        <v>1056.76166666667</v>
      </c>
      <c r="G18" s="111" t="n">
        <f aca="false">F18+C18</f>
        <v>40492.49</v>
      </c>
      <c r="H18" s="112"/>
      <c r="I18" s="100"/>
      <c r="J18" s="110"/>
      <c r="K18" s="111" t="n">
        <v>235.059999999998</v>
      </c>
      <c r="L18" s="111" t="n">
        <f aca="false">K18+G18</f>
        <v>40727.55</v>
      </c>
      <c r="M18" s="112"/>
      <c r="N18" s="100"/>
      <c r="O18" s="110"/>
      <c r="P18" s="111" t="n">
        <v>1342.33000000001</v>
      </c>
      <c r="Q18" s="111" t="n">
        <f aca="false">P18+L18</f>
        <v>42069.88</v>
      </c>
      <c r="R18" s="112"/>
      <c r="S18" s="100"/>
      <c r="T18" s="110"/>
      <c r="U18" s="111"/>
      <c r="V18" s="111" t="n">
        <v>41703.34</v>
      </c>
      <c r="W18" s="112"/>
      <c r="X18" s="100"/>
      <c r="Y18" s="113"/>
      <c r="Z18" s="111" t="n">
        <v>-123.470000000001</v>
      </c>
      <c r="AA18" s="111" t="n">
        <f aca="false">Z18+Q18</f>
        <v>41946.41</v>
      </c>
      <c r="AB18" s="112"/>
      <c r="AC18" s="110"/>
      <c r="AD18" s="111" t="n">
        <v>243.070000000007</v>
      </c>
      <c r="AE18" s="111" t="n">
        <f aca="false">AD18+V18</f>
        <v>41946.41</v>
      </c>
      <c r="AF18" s="112"/>
      <c r="AG18" s="112"/>
      <c r="AH18" s="100"/>
      <c r="AI18" s="110"/>
      <c r="AJ18" s="111" t="n">
        <v>-225.340000000011</v>
      </c>
      <c r="AK18" s="114" t="n">
        <f aca="false">AJ18+AE18</f>
        <v>41721.07</v>
      </c>
      <c r="AL18" s="112"/>
      <c r="AM18" s="100"/>
      <c r="AN18" s="115" t="s">
        <v>152</v>
      </c>
      <c r="AO18" s="111"/>
      <c r="AP18" s="111" t="n">
        <v>41721.07</v>
      </c>
      <c r="AQ18" s="112"/>
      <c r="AR18" s="100"/>
      <c r="AS18" s="110"/>
      <c r="AT18" s="111"/>
      <c r="AU18" s="111"/>
      <c r="AW18" s="116"/>
      <c r="AX18" s="111" t="n">
        <v>1916.23</v>
      </c>
      <c r="AY18" s="111"/>
      <c r="AZ18" s="112"/>
      <c r="BA18" s="110"/>
      <c r="BB18" s="111"/>
      <c r="BC18" s="111" t="n">
        <f aca="false">BB18+AX18+AT18+AK18</f>
        <v>43637.3</v>
      </c>
      <c r="BD18" s="112"/>
      <c r="BE18" s="115" t="s">
        <v>152</v>
      </c>
      <c r="BF18" s="111"/>
      <c r="BG18" s="118"/>
      <c r="BH18" s="112"/>
      <c r="BI18" s="115" t="s">
        <v>152</v>
      </c>
      <c r="BJ18" s="111" t="n">
        <v>1916.23</v>
      </c>
      <c r="BK18" s="111" t="n">
        <f aca="false">BJ18+BF18+AP18</f>
        <v>43637.3</v>
      </c>
      <c r="BL18" s="112"/>
      <c r="BM18" s="112"/>
      <c r="BN18" s="100"/>
      <c r="BO18" s="115" t="s">
        <v>152</v>
      </c>
      <c r="BP18" s="111" t="n">
        <v>2183.73</v>
      </c>
      <c r="BQ18" s="111" t="n">
        <f aca="false">BP18+BK18</f>
        <v>45821.03</v>
      </c>
      <c r="BR18" s="112"/>
      <c r="BS18" s="100"/>
      <c r="BT18" s="110"/>
      <c r="BU18" s="111"/>
      <c r="BV18" s="111" t="n">
        <v>45821.03</v>
      </c>
      <c r="BW18" s="112"/>
      <c r="BX18" s="100"/>
      <c r="BY18" s="115" t="s">
        <v>152</v>
      </c>
      <c r="BZ18" s="111" t="n">
        <v>263.15</v>
      </c>
      <c r="CA18" s="111" t="n">
        <f aca="false">BZ18+BQ18</f>
        <v>46084.18</v>
      </c>
      <c r="CB18" s="112"/>
      <c r="CC18" s="119"/>
      <c r="CD18" s="111" t="n">
        <v>263.15</v>
      </c>
      <c r="CE18" s="111" t="n">
        <f aca="false">CD18+BV18</f>
        <v>46084.18</v>
      </c>
      <c r="CF18" s="112"/>
      <c r="CH18" s="100"/>
    </row>
    <row r="19" customFormat="false" ht="15" hidden="false" customHeight="true" outlineLevel="0" collapsed="false">
      <c r="A19" s="107" t="s">
        <v>153</v>
      </c>
      <c r="B19" s="108"/>
      <c r="C19" s="91" t="n">
        <v>39435.7283333333</v>
      </c>
      <c r="D19" s="109"/>
      <c r="E19" s="110"/>
      <c r="F19" s="111" t="n">
        <v>1056.76166666667</v>
      </c>
      <c r="G19" s="111" t="n">
        <f aca="false">F19+C19</f>
        <v>40492.49</v>
      </c>
      <c r="H19" s="112"/>
      <c r="I19" s="100"/>
      <c r="J19" s="110"/>
      <c r="K19" s="111" t="n">
        <v>235.059999999998</v>
      </c>
      <c r="L19" s="111" t="n">
        <f aca="false">K19+G19</f>
        <v>40727.55</v>
      </c>
      <c r="M19" s="112"/>
      <c r="N19" s="100"/>
      <c r="O19" s="110"/>
      <c r="P19" s="111" t="n">
        <v>1342.33000000001</v>
      </c>
      <c r="Q19" s="111" t="n">
        <f aca="false">P19+L19</f>
        <v>42069.88</v>
      </c>
      <c r="R19" s="112"/>
      <c r="S19" s="100"/>
      <c r="T19" s="110"/>
      <c r="U19" s="111"/>
      <c r="V19" s="111" t="n">
        <v>41703.34</v>
      </c>
      <c r="W19" s="112"/>
      <c r="X19" s="100"/>
      <c r="Y19" s="113"/>
      <c r="Z19" s="111" t="n">
        <v>-123.470000000001</v>
      </c>
      <c r="AA19" s="111" t="n">
        <f aca="false">Z19+Q19</f>
        <v>41946.41</v>
      </c>
      <c r="AB19" s="112"/>
      <c r="AC19" s="110"/>
      <c r="AD19" s="111" t="n">
        <v>243.070000000007</v>
      </c>
      <c r="AE19" s="111" t="n">
        <f aca="false">AD19+V19</f>
        <v>41946.41</v>
      </c>
      <c r="AF19" s="112"/>
      <c r="AG19" s="112"/>
      <c r="AH19" s="100"/>
      <c r="AI19" s="110"/>
      <c r="AJ19" s="111" t="n">
        <v>-225.340000000011</v>
      </c>
      <c r="AK19" s="114" t="n">
        <f aca="false">AJ19+AE19</f>
        <v>41721.07</v>
      </c>
      <c r="AL19" s="112"/>
      <c r="AM19" s="100"/>
      <c r="AN19" s="115" t="s">
        <v>154</v>
      </c>
      <c r="AO19" s="111"/>
      <c r="AP19" s="111" t="n">
        <v>41721.07</v>
      </c>
      <c r="AQ19" s="112"/>
      <c r="AR19" s="100"/>
      <c r="AS19" s="110"/>
      <c r="AT19" s="111"/>
      <c r="AU19" s="111"/>
      <c r="AV19" s="112"/>
      <c r="AW19" s="116"/>
      <c r="AX19" s="122" t="n">
        <f aca="false">AY7/30*7</f>
        <v>447.120333333334</v>
      </c>
      <c r="AY19" s="111"/>
      <c r="AZ19" s="123"/>
      <c r="BA19" s="110"/>
      <c r="BB19" s="117" t="n">
        <f aca="false">BC7/30*24</f>
        <v>1232.008</v>
      </c>
      <c r="BC19" s="111" t="n">
        <f aca="false">BB19+AX19+AT19+AK19</f>
        <v>43400.1983333333</v>
      </c>
      <c r="BD19" s="112"/>
      <c r="BE19" s="115" t="s">
        <v>154</v>
      </c>
      <c r="BF19" s="111"/>
      <c r="BG19" s="118"/>
      <c r="BH19" s="112"/>
      <c r="BI19" s="115" t="s">
        <v>154</v>
      </c>
      <c r="BJ19" s="111" t="n">
        <v>1916.23</v>
      </c>
      <c r="BK19" s="111" t="n">
        <f aca="false">BJ19+BF19+AP19</f>
        <v>43637.3</v>
      </c>
      <c r="BL19" s="112"/>
      <c r="BM19" s="112"/>
      <c r="BN19" s="100"/>
      <c r="BO19" s="115" t="s">
        <v>154</v>
      </c>
      <c r="BP19" s="111" t="n">
        <v>2183.73</v>
      </c>
      <c r="BQ19" s="111" t="n">
        <f aca="false">BP19+BK19</f>
        <v>45821.03</v>
      </c>
      <c r="BR19" s="112"/>
      <c r="BS19" s="100"/>
      <c r="BT19" s="110"/>
      <c r="BU19" s="111"/>
      <c r="BV19" s="111" t="n">
        <v>45821.03</v>
      </c>
      <c r="BW19" s="112"/>
      <c r="BX19" s="100"/>
      <c r="BY19" s="115" t="s">
        <v>154</v>
      </c>
      <c r="BZ19" s="111" t="n">
        <v>263.15</v>
      </c>
      <c r="CA19" s="111" t="n">
        <f aca="false">BZ19+BQ19</f>
        <v>46084.18</v>
      </c>
      <c r="CB19" s="112"/>
      <c r="CC19" s="119"/>
      <c r="CD19" s="111" t="n">
        <v>263.15</v>
      </c>
      <c r="CE19" s="111" t="n">
        <f aca="false">CD19+BV19</f>
        <v>46084.18</v>
      </c>
      <c r="CF19" s="112"/>
      <c r="CH19" s="100"/>
    </row>
    <row r="20" customFormat="false" ht="15" hidden="false" customHeight="true" outlineLevel="0" collapsed="false">
      <c r="A20" s="107" t="s">
        <v>155</v>
      </c>
      <c r="B20" s="108"/>
      <c r="C20" s="91" t="n">
        <v>39435.7283333333</v>
      </c>
      <c r="D20" s="109"/>
      <c r="E20" s="110"/>
      <c r="F20" s="111" t="n">
        <v>1056.76166666667</v>
      </c>
      <c r="G20" s="111" t="n">
        <f aca="false">F20+C20</f>
        <v>40492.49</v>
      </c>
      <c r="H20" s="112"/>
      <c r="I20" s="100"/>
      <c r="J20" s="110"/>
      <c r="K20" s="111" t="n">
        <v>235.059999999998</v>
      </c>
      <c r="L20" s="111" t="n">
        <f aca="false">K20+G20</f>
        <v>40727.55</v>
      </c>
      <c r="M20" s="112"/>
      <c r="N20" s="100"/>
      <c r="O20" s="110"/>
      <c r="P20" s="111" t="n">
        <v>1342.33000000001</v>
      </c>
      <c r="Q20" s="111" t="n">
        <f aca="false">P20+L20</f>
        <v>42069.88</v>
      </c>
      <c r="R20" s="112"/>
      <c r="S20" s="100"/>
      <c r="T20" s="110"/>
      <c r="U20" s="111"/>
      <c r="V20" s="111" t="n">
        <v>41703.34</v>
      </c>
      <c r="W20" s="112"/>
      <c r="X20" s="100"/>
      <c r="Y20" s="113"/>
      <c r="Z20" s="111" t="n">
        <v>-123.470000000001</v>
      </c>
      <c r="AA20" s="111" t="n">
        <f aca="false">Z20+Q20</f>
        <v>41946.41</v>
      </c>
      <c r="AB20" s="112"/>
      <c r="AC20" s="110"/>
      <c r="AD20" s="111" t="n">
        <v>243.070000000007</v>
      </c>
      <c r="AE20" s="111" t="n">
        <f aca="false">AD20+V20</f>
        <v>41946.41</v>
      </c>
      <c r="AF20" s="112"/>
      <c r="AG20" s="112"/>
      <c r="AH20" s="100"/>
      <c r="AI20" s="110"/>
      <c r="AJ20" s="111" t="n">
        <v>-225.340000000011</v>
      </c>
      <c r="AK20" s="114" t="n">
        <f aca="false">AJ20+AE20</f>
        <v>41721.07</v>
      </c>
      <c r="AL20" s="112"/>
      <c r="AM20" s="100"/>
      <c r="AN20" s="115" t="s">
        <v>156</v>
      </c>
      <c r="AO20" s="111"/>
      <c r="AP20" s="111" t="n">
        <v>41721.07</v>
      </c>
      <c r="AQ20" s="112"/>
      <c r="AR20" s="100"/>
      <c r="AS20" s="110"/>
      <c r="AT20" s="111"/>
      <c r="AU20" s="111"/>
      <c r="AV20" s="112"/>
      <c r="AW20" s="116"/>
      <c r="AX20" s="111"/>
      <c r="AY20" s="111"/>
      <c r="AZ20" s="112"/>
      <c r="BA20" s="110"/>
      <c r="BB20" s="111" t="n">
        <v>1540.01</v>
      </c>
      <c r="BC20" s="111" t="n">
        <f aca="false">BB20+AX20+AT20+AK20</f>
        <v>43261.08</v>
      </c>
      <c r="BD20" s="112"/>
      <c r="BE20" s="115" t="s">
        <v>156</v>
      </c>
      <c r="BF20" s="111"/>
      <c r="BG20" s="118"/>
      <c r="BH20" s="112"/>
      <c r="BI20" s="115" t="s">
        <v>156</v>
      </c>
      <c r="BJ20" s="111" t="n">
        <v>1916.23</v>
      </c>
      <c r="BK20" s="111" t="n">
        <f aca="false">BJ20+BF20+AP20</f>
        <v>43637.3</v>
      </c>
      <c r="BL20" s="112"/>
      <c r="BM20" s="112"/>
      <c r="BN20" s="100"/>
      <c r="BO20" s="115" t="s">
        <v>156</v>
      </c>
      <c r="BP20" s="111" t="n">
        <v>2183.73</v>
      </c>
      <c r="BQ20" s="111" t="n">
        <f aca="false">BP20+BK20</f>
        <v>45821.03</v>
      </c>
      <c r="BR20" s="112"/>
      <c r="BS20" s="100"/>
      <c r="BT20" s="110"/>
      <c r="BU20" s="111"/>
      <c r="BV20" s="111" t="n">
        <v>45821.03</v>
      </c>
      <c r="BW20" s="112"/>
      <c r="BX20" s="100"/>
      <c r="BY20" s="115" t="s">
        <v>156</v>
      </c>
      <c r="BZ20" s="111" t="n">
        <v>263.15</v>
      </c>
      <c r="CA20" s="111" t="n">
        <f aca="false">BZ20+BQ20</f>
        <v>46084.18</v>
      </c>
      <c r="CB20" s="112"/>
      <c r="CC20" s="119"/>
      <c r="CD20" s="111" t="n">
        <v>263.15</v>
      </c>
      <c r="CE20" s="111" t="n">
        <f aca="false">CD20+BV20</f>
        <v>46084.18</v>
      </c>
      <c r="CF20" s="112"/>
      <c r="CH20" s="100"/>
    </row>
    <row r="21" customFormat="false" ht="15" hidden="false" customHeight="true" outlineLevel="0" collapsed="false">
      <c r="A21" s="107" t="s">
        <v>157</v>
      </c>
      <c r="B21" s="108"/>
      <c r="C21" s="91" t="n">
        <v>39435.7283333333</v>
      </c>
      <c r="D21" s="109"/>
      <c r="E21" s="110"/>
      <c r="F21" s="111" t="n">
        <v>1056.76166666667</v>
      </c>
      <c r="G21" s="111" t="n">
        <f aca="false">F21+C21</f>
        <v>40492.49</v>
      </c>
      <c r="H21" s="112"/>
      <c r="I21" s="100"/>
      <c r="J21" s="110"/>
      <c r="K21" s="111" t="n">
        <v>235.059999999998</v>
      </c>
      <c r="L21" s="111" t="n">
        <f aca="false">K21+G21</f>
        <v>40727.55</v>
      </c>
      <c r="M21" s="112"/>
      <c r="N21" s="100"/>
      <c r="O21" s="110"/>
      <c r="P21" s="111" t="n">
        <v>1342.33000000001</v>
      </c>
      <c r="Q21" s="111" t="n">
        <f aca="false">P21+L21</f>
        <v>42069.88</v>
      </c>
      <c r="R21" s="112"/>
      <c r="S21" s="100"/>
      <c r="T21" s="110"/>
      <c r="U21" s="111"/>
      <c r="V21" s="111" t="n">
        <v>41703.34</v>
      </c>
      <c r="W21" s="112"/>
      <c r="X21" s="100"/>
      <c r="Y21" s="113"/>
      <c r="Z21" s="111" t="n">
        <v>-123.470000000001</v>
      </c>
      <c r="AA21" s="111" t="n">
        <f aca="false">Z21+Q21</f>
        <v>41946.41</v>
      </c>
      <c r="AB21" s="112"/>
      <c r="AC21" s="110"/>
      <c r="AD21" s="111" t="n">
        <v>243.070000000007</v>
      </c>
      <c r="AE21" s="111" t="n">
        <f aca="false">AD21+V21</f>
        <v>41946.41</v>
      </c>
      <c r="AF21" s="112"/>
      <c r="AG21" s="112"/>
      <c r="AH21" s="100"/>
      <c r="AI21" s="110"/>
      <c r="AJ21" s="111" t="n">
        <v>-225.340000000011</v>
      </c>
      <c r="AK21" s="114" t="n">
        <f aca="false">AJ21+AE21</f>
        <v>41721.07</v>
      </c>
      <c r="AL21" s="112"/>
      <c r="AM21" s="100"/>
      <c r="AN21" s="115" t="s">
        <v>158</v>
      </c>
      <c r="AO21" s="111"/>
      <c r="AP21" s="111" t="n">
        <v>41721.07</v>
      </c>
      <c r="AQ21" s="112"/>
      <c r="AR21" s="100"/>
      <c r="AS21" s="110"/>
      <c r="AT21" s="111"/>
      <c r="AU21" s="111"/>
      <c r="AV21" s="112"/>
      <c r="AW21" s="116"/>
      <c r="AX21" s="111"/>
      <c r="AY21" s="111"/>
      <c r="AZ21" s="112"/>
      <c r="BA21" s="110"/>
      <c r="BB21" s="111" t="n">
        <v>1540.01</v>
      </c>
      <c r="BC21" s="111" t="n">
        <f aca="false">BB21+AX21+AT21+AK21</f>
        <v>43261.08</v>
      </c>
      <c r="BD21" s="112"/>
      <c r="BE21" s="115" t="s">
        <v>158</v>
      </c>
      <c r="BF21" s="111"/>
      <c r="BG21" s="118"/>
      <c r="BH21" s="112"/>
      <c r="BI21" s="115" t="s">
        <v>158</v>
      </c>
      <c r="BJ21" s="111" t="n">
        <v>1916.23</v>
      </c>
      <c r="BK21" s="111" t="n">
        <f aca="false">BJ21+BF21+AP21</f>
        <v>43637.3</v>
      </c>
      <c r="BL21" s="112"/>
      <c r="BM21" s="112"/>
      <c r="BN21" s="100"/>
      <c r="BO21" s="115" t="s">
        <v>158</v>
      </c>
      <c r="BP21" s="111" t="n">
        <v>2183.73</v>
      </c>
      <c r="BQ21" s="111" t="n">
        <f aca="false">BP21+BK21</f>
        <v>45821.03</v>
      </c>
      <c r="BR21" s="112"/>
      <c r="BS21" s="100"/>
      <c r="BT21" s="110"/>
      <c r="BU21" s="111"/>
      <c r="BV21" s="111" t="n">
        <v>45821.03</v>
      </c>
      <c r="BW21" s="112"/>
      <c r="BX21" s="100"/>
      <c r="BY21" s="115" t="s">
        <v>158</v>
      </c>
      <c r="BZ21" s="111" t="n">
        <v>263.15</v>
      </c>
      <c r="CA21" s="111" t="n">
        <f aca="false">BZ21+BQ21</f>
        <v>46084.18</v>
      </c>
      <c r="CB21" s="112"/>
      <c r="CC21" s="115"/>
      <c r="CD21" s="111" t="n">
        <v>263.15</v>
      </c>
      <c r="CE21" s="111" t="n">
        <f aca="false">CD21+BV21</f>
        <v>46084.18</v>
      </c>
      <c r="CF21" s="112"/>
      <c r="CH21" s="100"/>
    </row>
    <row r="22" customFormat="false" ht="13.8" hidden="false" customHeight="false" outlineLevel="0" collapsed="false">
      <c r="C22" s="124"/>
      <c r="D22" s="109"/>
      <c r="E22" s="125"/>
      <c r="F22" s="126" t="n">
        <f aca="false">SUM(F10:F21)</f>
        <v>12681.14</v>
      </c>
      <c r="G22" s="126" t="n">
        <f aca="false">SUM(G10:G21)</f>
        <v>485909.88</v>
      </c>
      <c r="H22" s="109"/>
      <c r="I22" s="100"/>
      <c r="J22" s="125"/>
      <c r="K22" s="126" t="n">
        <f aca="false">SUM(K10:K21)</f>
        <v>2820.71999999998</v>
      </c>
      <c r="L22" s="126" t="n">
        <f aca="false">SUM(L10:L21)</f>
        <v>488730.6</v>
      </c>
      <c r="M22" s="109"/>
      <c r="N22" s="100"/>
      <c r="O22" s="125"/>
      <c r="P22" s="126" t="n">
        <f aca="false">SUM(P10:P21)</f>
        <v>7785.51400000006</v>
      </c>
      <c r="Q22" s="126" t="n">
        <f aca="false">SUM(Q10:Q21)</f>
        <v>496516.114</v>
      </c>
      <c r="R22" s="109"/>
      <c r="S22" s="100"/>
      <c r="T22" s="125"/>
      <c r="U22" s="126" t="n">
        <f aca="false">SUM(U10:U21)</f>
        <v>0</v>
      </c>
      <c r="V22" s="126" t="n">
        <f aca="false">SUM(V10:V21)</f>
        <v>500440.08</v>
      </c>
      <c r="W22" s="109"/>
      <c r="X22" s="100"/>
      <c r="Y22" s="125"/>
      <c r="Z22" s="126" t="n">
        <f aca="false">SUM(Z10:Z21)</f>
        <v>-716.126000000006</v>
      </c>
      <c r="AA22" s="127" t="n">
        <f aca="false">SUM(AA10:AA21)</f>
        <v>495799.988</v>
      </c>
      <c r="AB22" s="109"/>
      <c r="AC22" s="125"/>
      <c r="AD22" s="126" t="n">
        <f aca="false">SUM(AD10:AD21)</f>
        <v>2916.84000000008</v>
      </c>
      <c r="AE22" s="126" t="n">
        <f aca="false">SUM(AE10:AE21)</f>
        <v>503356.92</v>
      </c>
      <c r="AF22" s="109"/>
      <c r="AG22" s="109"/>
      <c r="AH22" s="100"/>
      <c r="AI22" s="125"/>
      <c r="AJ22" s="126" t="n">
        <f aca="false">SUM(AJ10:AJ21)</f>
        <v>-1306.97200000006</v>
      </c>
      <c r="AK22" s="126" t="n">
        <f aca="false">SUM(AK10:AK21)</f>
        <v>502049.948</v>
      </c>
      <c r="AL22" s="109"/>
      <c r="AM22" s="100"/>
      <c r="AN22" s="125"/>
      <c r="AO22" s="126" t="n">
        <f aca="false">SUM(AO10:AO21)</f>
        <v>0</v>
      </c>
      <c r="AP22" s="126" t="n">
        <f aca="false">SUM(AP10:AP21)</f>
        <v>500652.84</v>
      </c>
      <c r="AQ22" s="109"/>
      <c r="AR22" s="100"/>
      <c r="AS22" s="125"/>
      <c r="AT22" s="126" t="n">
        <f aca="false">SUM(AT10:AT21)</f>
        <v>1970.24633333334</v>
      </c>
      <c r="AU22" s="126" t="n">
        <f aca="false">SUM(AU10:AU21)</f>
        <v>0</v>
      </c>
      <c r="AV22" s="109"/>
      <c r="AW22" s="125"/>
      <c r="AX22" s="126" t="n">
        <f aca="false">SUM(AX10:AX21)</f>
        <v>3896.33433333334</v>
      </c>
      <c r="AY22" s="126" t="n">
        <f aca="false">SUM(AY10:AY21)</f>
        <v>0</v>
      </c>
      <c r="AZ22" s="109"/>
      <c r="BA22" s="125"/>
      <c r="BB22" s="126" t="n">
        <f aca="false">SUM(BB10:BB21)</f>
        <v>4312.02800000001</v>
      </c>
      <c r="BC22" s="126" t="n">
        <f aca="false">SUM(BC10:BC21)</f>
        <v>512228.556666667</v>
      </c>
      <c r="BD22" s="109"/>
      <c r="BE22" s="125"/>
      <c r="BF22" s="126" t="n">
        <f aca="false">SUM(BF10:BF21)</f>
        <v>308.002</v>
      </c>
      <c r="BG22" s="126" t="n">
        <f aca="false">SUM(BG10:BG21)</f>
        <v>0</v>
      </c>
      <c r="BH22" s="109"/>
      <c r="BI22" s="125"/>
      <c r="BJ22" s="126" t="n">
        <f aca="false">SUM(BJ10:BJ21)</f>
        <v>22611.514</v>
      </c>
      <c r="BK22" s="126" t="n">
        <f aca="false">SUM(BK10:BK21)</f>
        <v>523572.356</v>
      </c>
      <c r="BL22" s="109"/>
      <c r="BM22" s="109"/>
      <c r="BN22" s="100"/>
      <c r="BO22" s="125"/>
      <c r="BP22" s="126" t="n">
        <f aca="false">SUM(BP10:BP21)</f>
        <v>12665.634</v>
      </c>
      <c r="BQ22" s="126" t="n">
        <f aca="false">SUM(BQ10:BQ21)</f>
        <v>536237.99</v>
      </c>
      <c r="BR22" s="109"/>
      <c r="BS22" s="100"/>
      <c r="BT22" s="125"/>
      <c r="BU22" s="126" t="n">
        <f aca="false">SUM(BU10:BU21)</f>
        <v>0</v>
      </c>
      <c r="BV22" s="126" t="n">
        <f aca="false">SUM(BV10:BV21)</f>
        <v>549852.36</v>
      </c>
      <c r="BW22" s="109"/>
      <c r="BX22" s="100"/>
      <c r="BY22" s="125"/>
      <c r="BZ22" s="126" t="n">
        <f aca="false">SUM(BZ10:BZ21)</f>
        <v>1526.27</v>
      </c>
      <c r="CA22" s="126" t="n">
        <f aca="false">SUM(CA10:CA21)</f>
        <v>537764.26</v>
      </c>
      <c r="CB22" s="109"/>
      <c r="CC22" s="125"/>
      <c r="CD22" s="126" t="n">
        <f aca="false">SUM(CD10:CD21)</f>
        <v>3157.8</v>
      </c>
      <c r="CE22" s="126" t="n">
        <f aca="false">SUM(CE10:CE21)</f>
        <v>553010.16</v>
      </c>
      <c r="CF22" s="109"/>
      <c r="CH22" s="100"/>
    </row>
    <row r="23" customFormat="false" ht="13.8" hidden="false" customHeight="false" outlineLevel="0" collapsed="false">
      <c r="D23" s="109"/>
      <c r="E23" s="125"/>
      <c r="H23" s="109"/>
      <c r="I23" s="100"/>
      <c r="J23" s="125"/>
      <c r="M23" s="109"/>
      <c r="N23" s="100"/>
      <c r="O23" s="125"/>
      <c r="R23" s="109"/>
      <c r="S23" s="100"/>
      <c r="T23" s="125"/>
      <c r="W23" s="109"/>
      <c r="X23" s="100"/>
      <c r="Y23" s="125"/>
      <c r="AB23" s="109"/>
      <c r="AC23" s="125"/>
      <c r="AF23" s="109"/>
      <c r="AG23" s="109"/>
      <c r="AH23" s="100"/>
      <c r="AI23" s="125"/>
      <c r="AL23" s="109"/>
      <c r="AM23" s="100"/>
      <c r="AN23" s="125"/>
      <c r="AQ23" s="109"/>
      <c r="AR23" s="100"/>
      <c r="AS23" s="125"/>
      <c r="AV23" s="109"/>
      <c r="AW23" s="125"/>
      <c r="AZ23" s="109"/>
      <c r="BA23" s="125"/>
      <c r="BD23" s="109"/>
      <c r="BE23" s="125"/>
      <c r="BH23" s="109"/>
      <c r="BI23" s="125"/>
      <c r="BL23" s="109"/>
      <c r="BM23" s="109"/>
      <c r="BN23" s="100"/>
      <c r="BO23" s="125"/>
      <c r="BR23" s="109"/>
      <c r="BS23" s="100"/>
      <c r="BT23" s="125"/>
      <c r="BW23" s="109"/>
      <c r="BX23" s="100"/>
      <c r="BY23" s="125"/>
      <c r="CB23" s="109"/>
      <c r="CC23" s="125"/>
      <c r="CF23" s="109"/>
      <c r="CH23" s="100"/>
    </row>
    <row r="24" customFormat="false" ht="13.8" hidden="false" customHeight="false" outlineLevel="0" collapsed="false">
      <c r="D24" s="109"/>
      <c r="E24" s="128"/>
      <c r="F24" s="129" t="s">
        <v>159</v>
      </c>
      <c r="H24" s="109"/>
      <c r="I24" s="130"/>
      <c r="J24" s="128"/>
      <c r="K24" s="129" t="s">
        <v>159</v>
      </c>
      <c r="M24" s="109"/>
      <c r="N24" s="130"/>
      <c r="O24" s="128" t="n">
        <v>43489</v>
      </c>
      <c r="P24" s="129" t="s">
        <v>159</v>
      </c>
      <c r="R24" s="109"/>
      <c r="S24" s="130"/>
      <c r="T24" s="128"/>
      <c r="U24" s="129" t="s">
        <v>159</v>
      </c>
      <c r="W24" s="109"/>
      <c r="X24" s="130"/>
      <c r="Y24" s="128" t="n">
        <v>43489</v>
      </c>
      <c r="Z24" s="129" t="s">
        <v>159</v>
      </c>
      <c r="AB24" s="109"/>
      <c r="AC24" s="128"/>
      <c r="AD24" s="129" t="s">
        <v>159</v>
      </c>
      <c r="AF24" s="109"/>
      <c r="AG24" s="109"/>
      <c r="AH24" s="130"/>
      <c r="AI24" s="128" t="n">
        <v>43854</v>
      </c>
      <c r="AJ24" s="129" t="s">
        <v>159</v>
      </c>
      <c r="AL24" s="109"/>
      <c r="AM24" s="130"/>
      <c r="AN24" s="128"/>
      <c r="AO24" s="129" t="s">
        <v>159</v>
      </c>
      <c r="AQ24" s="109"/>
      <c r="AR24" s="130"/>
      <c r="AS24" s="128" t="n">
        <v>43854</v>
      </c>
      <c r="AT24" s="129" t="s">
        <v>159</v>
      </c>
      <c r="AV24" s="109"/>
      <c r="AW24" s="128" t="n">
        <v>43885</v>
      </c>
      <c r="AX24" s="129" t="s">
        <v>159</v>
      </c>
      <c r="AZ24" s="109"/>
      <c r="BA24" s="128" t="n">
        <v>43945</v>
      </c>
      <c r="BB24" s="129" t="s">
        <v>159</v>
      </c>
      <c r="BD24" s="109"/>
      <c r="BE24" s="128" t="n">
        <v>44012</v>
      </c>
      <c r="BF24" s="129" t="s">
        <v>159</v>
      </c>
      <c r="BH24" s="109"/>
      <c r="BI24" s="128" t="n">
        <v>44036</v>
      </c>
      <c r="BJ24" s="129" t="s">
        <v>159</v>
      </c>
      <c r="BL24" s="109"/>
      <c r="BM24" s="109"/>
      <c r="BN24" s="130"/>
      <c r="BO24" s="128" t="n">
        <v>44220</v>
      </c>
      <c r="BP24" s="129" t="s">
        <v>159</v>
      </c>
      <c r="BR24" s="109"/>
      <c r="BS24" s="130"/>
      <c r="BT24" s="128" t="n">
        <v>44220</v>
      </c>
      <c r="BU24" s="129" t="s">
        <v>159</v>
      </c>
      <c r="BW24" s="109"/>
      <c r="BX24" s="130"/>
      <c r="BY24" s="128" t="n">
        <v>44220</v>
      </c>
      <c r="BZ24" s="129" t="s">
        <v>159</v>
      </c>
      <c r="CB24" s="109"/>
      <c r="CC24" s="128" t="n">
        <v>44220</v>
      </c>
      <c r="CD24" s="129" t="s">
        <v>159</v>
      </c>
      <c r="CF24" s="109"/>
      <c r="CH24" s="130"/>
    </row>
    <row r="25" customFormat="false" ht="13.8" hidden="false" customHeight="false" outlineLevel="0" collapsed="false">
      <c r="D25" s="109"/>
      <c r="E25" s="131"/>
      <c r="F25" s="132" t="s">
        <v>160</v>
      </c>
      <c r="H25" s="109"/>
      <c r="I25" s="130"/>
      <c r="J25" s="131"/>
      <c r="K25" s="132" t="s">
        <v>160</v>
      </c>
      <c r="M25" s="109"/>
      <c r="N25" s="130"/>
      <c r="O25" s="131" t="n">
        <v>43465</v>
      </c>
      <c r="P25" s="132" t="s">
        <v>160</v>
      </c>
      <c r="R25" s="109"/>
      <c r="S25" s="130"/>
      <c r="T25" s="131"/>
      <c r="U25" s="132" t="s">
        <v>160</v>
      </c>
      <c r="W25" s="109"/>
      <c r="X25" s="130"/>
      <c r="Y25" s="131" t="n">
        <v>43465</v>
      </c>
      <c r="Z25" s="132" t="s">
        <v>160</v>
      </c>
      <c r="AB25" s="109"/>
      <c r="AC25" s="131"/>
      <c r="AD25" s="132" t="s">
        <v>160</v>
      </c>
      <c r="AF25" s="109"/>
      <c r="AG25" s="109"/>
      <c r="AH25" s="130"/>
      <c r="AI25" s="131" t="n">
        <v>43830</v>
      </c>
      <c r="AJ25" s="132" t="s">
        <v>160</v>
      </c>
      <c r="AL25" s="109"/>
      <c r="AM25" s="130"/>
      <c r="AN25" s="131"/>
      <c r="AO25" s="132" t="s">
        <v>160</v>
      </c>
      <c r="AQ25" s="109"/>
      <c r="AR25" s="130"/>
      <c r="AS25" s="131" t="n">
        <v>43830</v>
      </c>
      <c r="AT25" s="132" t="s">
        <v>160</v>
      </c>
      <c r="AV25" s="109"/>
      <c r="AW25" s="131" t="n">
        <v>43861</v>
      </c>
      <c r="AX25" s="132" t="s">
        <v>160</v>
      </c>
      <c r="AZ25" s="109"/>
      <c r="BA25" s="131" t="n">
        <v>43921</v>
      </c>
      <c r="BB25" s="132" t="s">
        <v>160</v>
      </c>
      <c r="BD25" s="109"/>
      <c r="BE25" s="131" t="n">
        <v>44006</v>
      </c>
      <c r="BF25" s="132" t="s">
        <v>160</v>
      </c>
      <c r="BH25" s="109"/>
      <c r="BI25" s="131" t="n">
        <v>44012</v>
      </c>
      <c r="BJ25" s="132" t="s">
        <v>160</v>
      </c>
      <c r="BL25" s="109"/>
      <c r="BM25" s="109"/>
      <c r="BN25" s="130"/>
      <c r="BO25" s="131" t="n">
        <v>44196</v>
      </c>
      <c r="BP25" s="132" t="s">
        <v>160</v>
      </c>
      <c r="BR25" s="109"/>
      <c r="BS25" s="130"/>
      <c r="BT25" s="131" t="n">
        <v>44196</v>
      </c>
      <c r="BU25" s="132" t="s">
        <v>160</v>
      </c>
      <c r="BW25" s="109"/>
      <c r="BX25" s="130"/>
      <c r="BY25" s="131" t="n">
        <v>44196</v>
      </c>
      <c r="BZ25" s="132" t="s">
        <v>160</v>
      </c>
      <c r="CB25" s="109"/>
      <c r="CC25" s="131" t="n">
        <v>44196</v>
      </c>
      <c r="CD25" s="132" t="s">
        <v>160</v>
      </c>
      <c r="CF25" s="109"/>
      <c r="CH25" s="130"/>
    </row>
    <row r="26" customFormat="false" ht="19.7" hidden="false" customHeight="false" outlineLevel="0" collapsed="false">
      <c r="C26" s="133"/>
      <c r="D26" s="109"/>
      <c r="E26" s="134"/>
      <c r="F26" s="135" t="s">
        <v>130</v>
      </c>
      <c r="H26" s="109"/>
      <c r="I26" s="130"/>
      <c r="J26" s="134"/>
      <c r="K26" s="135" t="s">
        <v>130</v>
      </c>
      <c r="M26" s="109"/>
      <c r="N26" s="130"/>
      <c r="O26" s="134" t="n">
        <f aca="false">O24-O25</f>
        <v>24</v>
      </c>
      <c r="P26" s="135" t="s">
        <v>130</v>
      </c>
      <c r="R26" s="109"/>
      <c r="S26" s="130"/>
      <c r="T26" s="134"/>
      <c r="U26" s="135" t="s">
        <v>130</v>
      </c>
      <c r="W26" s="109"/>
      <c r="X26" s="130"/>
      <c r="Y26" s="134" t="n">
        <f aca="false">Y24-Y25</f>
        <v>24</v>
      </c>
      <c r="Z26" s="135" t="s">
        <v>130</v>
      </c>
      <c r="AB26" s="109"/>
      <c r="AC26" s="134"/>
      <c r="AD26" s="135" t="s">
        <v>130</v>
      </c>
      <c r="AF26" s="109"/>
      <c r="AG26" s="109"/>
      <c r="AH26" s="130"/>
      <c r="AI26" s="134" t="n">
        <f aca="false">AI24-AI25</f>
        <v>24</v>
      </c>
      <c r="AJ26" s="135" t="s">
        <v>130</v>
      </c>
      <c r="AL26" s="109"/>
      <c r="AM26" s="130"/>
      <c r="AN26" s="134"/>
      <c r="AO26" s="135" t="s">
        <v>130</v>
      </c>
      <c r="AQ26" s="109"/>
      <c r="AR26" s="130"/>
      <c r="AS26" s="136" t="n">
        <f aca="false">AS24-AS25</f>
        <v>24</v>
      </c>
      <c r="AT26" s="135" t="s">
        <v>130</v>
      </c>
      <c r="AV26" s="109"/>
      <c r="AW26" s="136" t="n">
        <f aca="false">AW24-AW25</f>
        <v>24</v>
      </c>
      <c r="AX26" s="135" t="s">
        <v>130</v>
      </c>
      <c r="AZ26" s="109"/>
      <c r="BA26" s="134" t="n">
        <f aca="false">BA24-BA25</f>
        <v>24</v>
      </c>
      <c r="BB26" s="135" t="s">
        <v>130</v>
      </c>
      <c r="BD26" s="109"/>
      <c r="BE26" s="134" t="n">
        <f aca="false">BE24-BE25</f>
        <v>6</v>
      </c>
      <c r="BF26" s="135" t="s">
        <v>130</v>
      </c>
      <c r="BH26" s="109"/>
      <c r="BI26" s="134" t="n">
        <f aca="false">BI24-BI25</f>
        <v>24</v>
      </c>
      <c r="BJ26" s="135" t="s">
        <v>130</v>
      </c>
      <c r="BL26" s="109"/>
      <c r="BM26" s="109"/>
      <c r="BN26" s="130"/>
      <c r="BO26" s="134" t="n">
        <f aca="false">BO24-BO25</f>
        <v>24</v>
      </c>
      <c r="BP26" s="135" t="s">
        <v>130</v>
      </c>
      <c r="BR26" s="109"/>
      <c r="BS26" s="130"/>
      <c r="BT26" s="134" t="n">
        <f aca="false">BT24-BT25</f>
        <v>24</v>
      </c>
      <c r="BU26" s="135" t="s">
        <v>130</v>
      </c>
      <c r="BW26" s="109"/>
      <c r="BX26" s="130"/>
      <c r="BY26" s="134" t="n">
        <f aca="false">BY24-BY25</f>
        <v>24</v>
      </c>
      <c r="BZ26" s="135" t="s">
        <v>130</v>
      </c>
      <c r="CB26" s="109"/>
      <c r="CC26" s="134" t="n">
        <f aca="false">CC24-CC25</f>
        <v>24</v>
      </c>
      <c r="CD26" s="135" t="s">
        <v>130</v>
      </c>
      <c r="CF26" s="109"/>
      <c r="CH26" s="130"/>
    </row>
    <row r="27" customFormat="false" ht="13.8" hidden="false" customHeight="false" outlineLevel="0" collapsed="false">
      <c r="F27" s="132"/>
      <c r="K27" s="132"/>
      <c r="P27" s="132"/>
      <c r="U27" s="132"/>
      <c r="Z27" s="132"/>
      <c r="AD27" s="132"/>
      <c r="AJ27" s="132"/>
      <c r="AO27" s="132"/>
      <c r="AT27" s="132"/>
      <c r="AX27" s="132"/>
      <c r="BB27" s="132"/>
      <c r="BF27" s="132"/>
      <c r="BJ27" s="132"/>
      <c r="BP27" s="132"/>
      <c r="BU27" s="132"/>
      <c r="BZ27" s="132"/>
      <c r="CD27" s="132"/>
    </row>
    <row r="28" customFormat="false" ht="13.8" hidden="false" customHeight="false" outlineLevel="0" collapsed="false">
      <c r="E28" s="137"/>
      <c r="J28" s="137"/>
      <c r="O28" s="137"/>
      <c r="T28" s="137"/>
      <c r="Y28" s="137"/>
      <c r="AC28" s="137"/>
      <c r="AI28" s="137"/>
      <c r="AN28" s="137"/>
      <c r="AS28" s="128" t="n">
        <v>43861</v>
      </c>
      <c r="AT28" s="129" t="s">
        <v>159</v>
      </c>
      <c r="AW28" s="128" t="n">
        <v>43921</v>
      </c>
      <c r="AX28" s="129" t="s">
        <v>159</v>
      </c>
      <c r="BA28" s="137"/>
      <c r="BE28" s="137"/>
      <c r="BI28" s="137"/>
      <c r="BO28" s="137"/>
      <c r="BT28" s="137"/>
      <c r="BY28" s="137"/>
      <c r="CC28" s="137"/>
    </row>
    <row r="29" customFormat="false" ht="13.8" hidden="false" customHeight="false" outlineLevel="0" collapsed="false">
      <c r="E29" s="137"/>
      <c r="F29" s="129" t="s">
        <v>159</v>
      </c>
      <c r="J29" s="137"/>
      <c r="K29" s="129" t="s">
        <v>159</v>
      </c>
      <c r="O29" s="137"/>
      <c r="P29" s="129" t="s">
        <v>159</v>
      </c>
      <c r="T29" s="137"/>
      <c r="U29" s="129" t="s">
        <v>159</v>
      </c>
      <c r="Y29" s="137"/>
      <c r="Z29" s="129" t="s">
        <v>159</v>
      </c>
      <c r="AC29" s="137"/>
      <c r="AD29" s="129" t="s">
        <v>159</v>
      </c>
      <c r="AI29" s="137"/>
      <c r="AJ29" s="129" t="s">
        <v>159</v>
      </c>
      <c r="AN29" s="137"/>
      <c r="AO29" s="129" t="s">
        <v>159</v>
      </c>
      <c r="AS29" s="131" t="n">
        <v>43854</v>
      </c>
      <c r="AT29" s="132" t="s">
        <v>160</v>
      </c>
      <c r="AW29" s="131" t="n">
        <v>43914</v>
      </c>
      <c r="AX29" s="132" t="s">
        <v>160</v>
      </c>
      <c r="BA29" s="137"/>
      <c r="BB29" s="129" t="s">
        <v>159</v>
      </c>
      <c r="BE29" s="137"/>
      <c r="BF29" s="129" t="s">
        <v>159</v>
      </c>
      <c r="BI29" s="137"/>
      <c r="BJ29" s="129" t="s">
        <v>159</v>
      </c>
      <c r="BO29" s="137"/>
      <c r="BP29" s="129" t="s">
        <v>159</v>
      </c>
      <c r="BT29" s="137"/>
      <c r="BU29" s="129" t="s">
        <v>159</v>
      </c>
      <c r="BY29" s="137"/>
      <c r="BZ29" s="129" t="s">
        <v>159</v>
      </c>
      <c r="CC29" s="137"/>
      <c r="CD29" s="129" t="s">
        <v>159</v>
      </c>
    </row>
    <row r="30" customFormat="false" ht="13.8" hidden="false" customHeight="false" outlineLevel="0" collapsed="false">
      <c r="E30" s="138"/>
      <c r="F30" s="72" t="s">
        <v>161</v>
      </c>
      <c r="J30" s="138"/>
      <c r="K30" s="72" t="s">
        <v>161</v>
      </c>
      <c r="O30" s="138"/>
      <c r="P30" s="72" t="s">
        <v>161</v>
      </c>
      <c r="T30" s="138"/>
      <c r="U30" s="72" t="s">
        <v>161</v>
      </c>
      <c r="Y30" s="138"/>
      <c r="Z30" s="72" t="s">
        <v>161</v>
      </c>
      <c r="AC30" s="138"/>
      <c r="AD30" s="72" t="s">
        <v>161</v>
      </c>
      <c r="AI30" s="138"/>
      <c r="AJ30" s="72" t="s">
        <v>161</v>
      </c>
      <c r="AN30" s="138"/>
      <c r="AO30" s="72" t="s">
        <v>161</v>
      </c>
      <c r="AS30" s="139" t="n">
        <f aca="false">AS28-AS29</f>
        <v>7</v>
      </c>
      <c r="AT30" s="135" t="s">
        <v>130</v>
      </c>
      <c r="AW30" s="139" t="n">
        <f aca="false">AW28-AW29</f>
        <v>7</v>
      </c>
      <c r="AX30" s="135" t="s">
        <v>130</v>
      </c>
      <c r="BA30" s="138"/>
      <c r="BB30" s="72" t="s">
        <v>161</v>
      </c>
      <c r="BE30" s="138"/>
      <c r="BF30" s="72" t="s">
        <v>161</v>
      </c>
      <c r="BI30" s="138"/>
      <c r="BJ30" s="72" t="s">
        <v>161</v>
      </c>
      <c r="BO30" s="138"/>
      <c r="BP30" s="72" t="s">
        <v>161</v>
      </c>
      <c r="BT30" s="138"/>
      <c r="BU30" s="72" t="s">
        <v>161</v>
      </c>
      <c r="BY30" s="138"/>
      <c r="BZ30" s="72" t="s">
        <v>161</v>
      </c>
      <c r="CC30" s="138"/>
      <c r="CD30" s="72" t="s">
        <v>161</v>
      </c>
    </row>
    <row r="31" customFormat="false" ht="13.8" hidden="false" customHeight="false" outlineLevel="0" collapsed="false">
      <c r="E31" s="138"/>
      <c r="J31" s="138"/>
      <c r="O31" s="138"/>
      <c r="T31" s="138"/>
      <c r="Y31" s="138"/>
      <c r="AC31" s="138"/>
      <c r="AI31" s="138"/>
      <c r="AN31" s="138"/>
      <c r="AS31" s="138"/>
      <c r="AW31" s="138"/>
      <c r="AX31" s="129" t="s">
        <v>159</v>
      </c>
      <c r="BA31" s="138"/>
      <c r="BE31" s="138"/>
      <c r="BI31" s="138"/>
      <c r="BO31" s="138"/>
      <c r="BT31" s="138"/>
      <c r="BY31" s="138"/>
      <c r="CC31" s="138"/>
    </row>
    <row r="32" customFormat="false" ht="13.8" hidden="false" customHeight="false" outlineLevel="0" collapsed="false">
      <c r="AT32" s="129" t="s">
        <v>159</v>
      </c>
      <c r="AX32" s="72" t="s">
        <v>161</v>
      </c>
    </row>
    <row r="33" customFormat="false" ht="13.8" hidden="false" customHeight="false" outlineLevel="0" collapsed="false">
      <c r="AT33" s="72" t="s">
        <v>161</v>
      </c>
    </row>
  </sheetData>
  <mergeCells count="86">
    <mergeCell ref="B3:D3"/>
    <mergeCell ref="E3:H3"/>
    <mergeCell ref="I3:I6"/>
    <mergeCell ref="J3:M3"/>
    <mergeCell ref="N3:N6"/>
    <mergeCell ref="O3:R3"/>
    <mergeCell ref="S3:S6"/>
    <mergeCell ref="T3:W3"/>
    <mergeCell ref="X3:X6"/>
    <mergeCell ref="Y3:AG3"/>
    <mergeCell ref="AH3:AH6"/>
    <mergeCell ref="AI3:AL3"/>
    <mergeCell ref="AM3:AM6"/>
    <mergeCell ref="AN3:AQ3"/>
    <mergeCell ref="AR3:AR6"/>
    <mergeCell ref="AS3:BM3"/>
    <mergeCell ref="BN3:BN6"/>
    <mergeCell ref="BO3:BR3"/>
    <mergeCell ref="BS3:BS6"/>
    <mergeCell ref="BT3:BW3"/>
    <mergeCell ref="BX3:BX6"/>
    <mergeCell ref="BY3:CF3"/>
    <mergeCell ref="CH3:CH6"/>
    <mergeCell ref="B4:D4"/>
    <mergeCell ref="E4:H4"/>
    <mergeCell ref="J4:M4"/>
    <mergeCell ref="O4:R4"/>
    <mergeCell ref="T4:W4"/>
    <mergeCell ref="Y4:AG4"/>
    <mergeCell ref="AI4:AL4"/>
    <mergeCell ref="AN4:AQ4"/>
    <mergeCell ref="AS4:BM4"/>
    <mergeCell ref="BO4:BR4"/>
    <mergeCell ref="BT4:BW4"/>
    <mergeCell ref="BY4:CB4"/>
    <mergeCell ref="CC4:CF4"/>
    <mergeCell ref="B5:D5"/>
    <mergeCell ref="E5:H5"/>
    <mergeCell ref="J5:M5"/>
    <mergeCell ref="O5:R5"/>
    <mergeCell ref="T5:W5"/>
    <mergeCell ref="Y5:AB5"/>
    <mergeCell ref="AC5:AF5"/>
    <mergeCell ref="AI5:AL5"/>
    <mergeCell ref="AN5:AQ5"/>
    <mergeCell ref="AS5:AV5"/>
    <mergeCell ref="AW5:AZ5"/>
    <mergeCell ref="BA5:BD5"/>
    <mergeCell ref="BE5:BH5"/>
    <mergeCell ref="BI5:BL5"/>
    <mergeCell ref="BO5:BR5"/>
    <mergeCell ref="BT5:BW5"/>
    <mergeCell ref="BY5:CB5"/>
    <mergeCell ref="CC5:CF5"/>
    <mergeCell ref="B6:B7"/>
    <mergeCell ref="B8:C8"/>
    <mergeCell ref="E8:F8"/>
    <mergeCell ref="J8:K8"/>
    <mergeCell ref="O8:P8"/>
    <mergeCell ref="T8:U8"/>
    <mergeCell ref="Y8:Z8"/>
    <mergeCell ref="AC8:AD8"/>
    <mergeCell ref="AI8:AJ8"/>
    <mergeCell ref="AN8:AO8"/>
    <mergeCell ref="AS8:AT8"/>
    <mergeCell ref="AW8:AX8"/>
    <mergeCell ref="BA8:BB8"/>
    <mergeCell ref="BE8:BF8"/>
    <mergeCell ref="BI8:BJ8"/>
    <mergeCell ref="BO8:BP8"/>
    <mergeCell ref="BT8:BU8"/>
    <mergeCell ref="BY8:BZ8"/>
    <mergeCell ref="CC8:CD8"/>
    <mergeCell ref="B10:B21"/>
    <mergeCell ref="E10:E21"/>
    <mergeCell ref="J10:J21"/>
    <mergeCell ref="O10:O21"/>
    <mergeCell ref="T10:T21"/>
    <mergeCell ref="Y10:Y21"/>
    <mergeCell ref="AC10:AC21"/>
    <mergeCell ref="AI10:AI21"/>
    <mergeCell ref="AS10:AS21"/>
    <mergeCell ref="AW10:AW21"/>
    <mergeCell ref="BA10:BA21"/>
    <mergeCell ref="BT10:BT21"/>
    <mergeCell ref="CC10:CC20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2018-03-05T11:36:05Z</dcterms:created>
  <dc:creator>Karol Konopka Bueno</dc:creator>
  <dc:description/>
  <dc:language>pt-BR</dc:language>
  <cp:lastModifiedBy/>
  <dcterms:modified xsi:type="dcterms:W3CDTF">2021-06-28T15:14:53Z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