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cuments\ANO 2020\IFMG REMOTO\Contratos\CONTRATOS\OURO PRETO\"/>
    </mc:Choice>
  </mc:AlternateContent>
  <bookViews>
    <workbookView xWindow="0" yWindow="0" windowWidth="21600" windowHeight="9735"/>
  </bookViews>
  <sheets>
    <sheet name="Resumo" sheetId="1" r:id="rId1"/>
    <sheet name="Resumo por Item" sheetId="7" r:id="rId2"/>
    <sheet name="Cronograma" sheetId="8" r:id="rId3"/>
  </sheets>
  <calcPr calcId="152511" calcOnSave="0"/>
</workbook>
</file>

<file path=xl/calcChain.xml><?xml version="1.0" encoding="utf-8"?>
<calcChain xmlns="http://schemas.openxmlformats.org/spreadsheetml/2006/main">
  <c r="S7" i="8" l="1"/>
  <c r="DS7" i="8" l="1"/>
  <c r="DS26" i="8"/>
  <c r="DU22" i="8"/>
  <c r="DT22" i="8"/>
  <c r="DQ7" i="8"/>
  <c r="DP7" i="8"/>
  <c r="DN22" i="8"/>
  <c r="DO22" i="8"/>
  <c r="DO11" i="8"/>
  <c r="DO12" i="8"/>
  <c r="DO13" i="8"/>
  <c r="DO14" i="8"/>
  <c r="DO15" i="8"/>
  <c r="DO16" i="8"/>
  <c r="DO17" i="8"/>
  <c r="DO18" i="8"/>
  <c r="DO19" i="8"/>
  <c r="DO20" i="8"/>
  <c r="DO21" i="8"/>
  <c r="DO10" i="8"/>
  <c r="DO7" i="8"/>
  <c r="DM7" i="8"/>
  <c r="DL7" i="8"/>
  <c r="DK11" i="8"/>
  <c r="DK22" i="8" s="1"/>
  <c r="DK12" i="8"/>
  <c r="DK13" i="8"/>
  <c r="DK14" i="8"/>
  <c r="DK15" i="8"/>
  <c r="DK16" i="8"/>
  <c r="DK17" i="8"/>
  <c r="DK18" i="8"/>
  <c r="DK19" i="8"/>
  <c r="DK20" i="8"/>
  <c r="DK21" i="8"/>
  <c r="DK10" i="8"/>
  <c r="DK7" i="8"/>
  <c r="DI7" i="8"/>
  <c r="DM26" i="8"/>
  <c r="DI26" i="8"/>
  <c r="DJ22" i="8"/>
  <c r="DG7" i="8"/>
  <c r="DB7" i="8"/>
  <c r="DF7" i="8"/>
  <c r="DE11" i="8"/>
  <c r="DE12" i="8"/>
  <c r="DE13" i="8"/>
  <c r="DE14" i="8"/>
  <c r="DE15" i="8"/>
  <c r="DE16" i="8"/>
  <c r="DE17" i="8"/>
  <c r="DE18" i="8"/>
  <c r="DE19" i="8"/>
  <c r="DE20" i="8"/>
  <c r="DE21" i="8"/>
  <c r="DE10" i="8"/>
  <c r="DE7" i="8"/>
  <c r="DC7" i="8"/>
  <c r="CX7" i="8"/>
  <c r="CT7" i="8"/>
  <c r="DA11" i="8"/>
  <c r="DA22" i="8" s="1"/>
  <c r="DA12" i="8"/>
  <c r="DA13" i="8"/>
  <c r="DA14" i="8"/>
  <c r="DA15" i="8"/>
  <c r="DA16" i="8"/>
  <c r="DA17" i="8"/>
  <c r="DA18" i="8"/>
  <c r="DA19" i="8"/>
  <c r="DA20" i="8"/>
  <c r="DA21" i="8"/>
  <c r="DA10" i="8"/>
  <c r="DA7" i="8"/>
  <c r="CY7" i="8"/>
  <c r="CV14" i="8"/>
  <c r="CW7" i="8"/>
  <c r="CU7" i="8"/>
  <c r="BS10" i="8"/>
  <c r="BE15" i="8"/>
  <c r="BS14" i="8"/>
  <c r="CR14" i="8"/>
  <c r="CR22" i="8" s="1"/>
  <c r="CS7" i="8"/>
  <c r="CQ7" i="8"/>
  <c r="DC26" i="8"/>
  <c r="DD22" i="8"/>
  <c r="CY26" i="8"/>
  <c r="CU26" i="8"/>
  <c r="CQ26" i="8"/>
  <c r="CZ22" i="8"/>
  <c r="CV22" i="8"/>
  <c r="CS22" i="8"/>
  <c r="BS15" i="8"/>
  <c r="BY10" i="8"/>
  <c r="CO7" i="8"/>
  <c r="CN7" i="8"/>
  <c r="CJ7" i="8"/>
  <c r="CL22" i="8"/>
  <c r="CM11" i="8"/>
  <c r="CM12" i="8"/>
  <c r="CM13" i="8"/>
  <c r="CM14" i="8"/>
  <c r="CM15" i="8"/>
  <c r="CM16" i="8"/>
  <c r="CM17" i="8"/>
  <c r="CM18" i="8"/>
  <c r="CM19" i="8"/>
  <c r="CM20" i="8"/>
  <c r="CM21" i="8"/>
  <c r="CM10" i="8"/>
  <c r="CM7" i="8"/>
  <c r="CK7" i="8"/>
  <c r="CI14" i="8"/>
  <c r="CI15" i="8"/>
  <c r="CI7" i="8"/>
  <c r="CG7" i="8"/>
  <c r="CK26" i="8"/>
  <c r="CG26" i="8"/>
  <c r="CD22" i="8"/>
  <c r="CB7" i="8"/>
  <c r="CB26" i="8"/>
  <c r="CC22" i="8"/>
  <c r="BZ7" i="8"/>
  <c r="BY14" i="8"/>
  <c r="BY15" i="8"/>
  <c r="BY7" i="8"/>
  <c r="BW7" i="8"/>
  <c r="BW26" i="8"/>
  <c r="BX22" i="8"/>
  <c r="BR22" i="8"/>
  <c r="BT7" i="8" s="1"/>
  <c r="BQ7" i="8"/>
  <c r="BS7" i="8" s="1"/>
  <c r="BO7" i="8"/>
  <c r="BN14" i="8" s="1"/>
  <c r="BM7" i="8"/>
  <c r="BQ26" i="8"/>
  <c r="BM26" i="8"/>
  <c r="BI7" i="8"/>
  <c r="BG7" i="8"/>
  <c r="BF7" i="8"/>
  <c r="BK7" i="8" s="1"/>
  <c r="BB7" i="8"/>
  <c r="BC7" i="8"/>
  <c r="BE7" i="8" s="1"/>
  <c r="AY7" i="8"/>
  <c r="BA7" i="8" s="1"/>
  <c r="BG26" i="8"/>
  <c r="BH22" i="8"/>
  <c r="BJ7" i="8" s="1"/>
  <c r="BC26" i="8"/>
  <c r="AY26" i="8"/>
  <c r="BD22" i="8"/>
  <c r="AZ22" i="8"/>
  <c r="AR7" i="8"/>
  <c r="AT22" i="8"/>
  <c r="AV7" i="8" s="1"/>
  <c r="AS7" i="8"/>
  <c r="AO7" i="8"/>
  <c r="AS26" i="8"/>
  <c r="AO26" i="8"/>
  <c r="AP22" i="8"/>
  <c r="DE22" i="8" l="1"/>
  <c r="CI10" i="8"/>
  <c r="BO22" i="8"/>
  <c r="CH22" i="8"/>
  <c r="CM22" i="8"/>
  <c r="BN22" i="8"/>
  <c r="BP7" i="8" s="1"/>
  <c r="BU7" i="8" s="1"/>
  <c r="AW7" i="8"/>
  <c r="AI7" i="8" l="1"/>
  <c r="AF22" i="8"/>
  <c r="AH7" i="8" s="1"/>
  <c r="AE7" i="8"/>
  <c r="AI26" i="8"/>
  <c r="AE26" i="8"/>
  <c r="AJ22" i="8"/>
  <c r="AL7" i="8" s="1"/>
  <c r="AB7" i="8"/>
  <c r="Z22" i="8"/>
  <c r="Y7" i="8"/>
  <c r="U7" i="8"/>
  <c r="Y26" i="8"/>
  <c r="U26" i="8"/>
  <c r="V22" i="8"/>
  <c r="X7" i="8" s="1"/>
  <c r="AC7" i="8" s="1"/>
  <c r="Q11" i="8"/>
  <c r="Q12" i="8"/>
  <c r="AA12" i="8" s="1"/>
  <c r="AK12" i="8" s="1"/>
  <c r="AU12" i="8" s="1"/>
  <c r="BI12" i="8" s="1"/>
  <c r="BS12" i="8" s="1"/>
  <c r="BY12" i="8" s="1"/>
  <c r="CI12" i="8" s="1"/>
  <c r="Q13" i="8"/>
  <c r="AA13" i="8" s="1"/>
  <c r="AK13" i="8" s="1"/>
  <c r="AU13" i="8" s="1"/>
  <c r="BI13" i="8" s="1"/>
  <c r="BS13" i="8" s="1"/>
  <c r="BY13" i="8" s="1"/>
  <c r="CI13" i="8" s="1"/>
  <c r="Q14" i="8"/>
  <c r="AA14" i="8" s="1"/>
  <c r="AK14" i="8" s="1"/>
  <c r="AU14" i="8" s="1"/>
  <c r="BI14" i="8" s="1"/>
  <c r="Q15" i="8"/>
  <c r="AA15" i="8" s="1"/>
  <c r="AK15" i="8" s="1"/>
  <c r="AU15" i="8" s="1"/>
  <c r="BI15" i="8" s="1"/>
  <c r="Q16" i="8"/>
  <c r="AA16" i="8" s="1"/>
  <c r="AK16" i="8" s="1"/>
  <c r="AU16" i="8" s="1"/>
  <c r="BI16" i="8" s="1"/>
  <c r="BS16" i="8" s="1"/>
  <c r="BY16" i="8" s="1"/>
  <c r="CI16" i="8" s="1"/>
  <c r="Q17" i="8"/>
  <c r="AA17" i="8" s="1"/>
  <c r="AK17" i="8" s="1"/>
  <c r="AU17" i="8" s="1"/>
  <c r="BI17" i="8" s="1"/>
  <c r="BS17" i="8" s="1"/>
  <c r="BY17" i="8" s="1"/>
  <c r="CI17" i="8" s="1"/>
  <c r="Q18" i="8"/>
  <c r="AA18" i="8" s="1"/>
  <c r="AK18" i="8" s="1"/>
  <c r="AU18" i="8" s="1"/>
  <c r="BI18" i="8" s="1"/>
  <c r="BS18" i="8" s="1"/>
  <c r="BY18" i="8" s="1"/>
  <c r="CI18" i="8" s="1"/>
  <c r="Q19" i="8"/>
  <c r="AA19" i="8" s="1"/>
  <c r="AK19" i="8" s="1"/>
  <c r="AU19" i="8" s="1"/>
  <c r="BI19" i="8" s="1"/>
  <c r="BS19" i="8" s="1"/>
  <c r="BY19" i="8" s="1"/>
  <c r="CI19" i="8" s="1"/>
  <c r="Q20" i="8"/>
  <c r="AA20" i="8" s="1"/>
  <c r="AK20" i="8" s="1"/>
  <c r="AU20" i="8" s="1"/>
  <c r="BI20" i="8" s="1"/>
  <c r="BS20" i="8" s="1"/>
  <c r="BY20" i="8" s="1"/>
  <c r="CI20" i="8" s="1"/>
  <c r="Q21" i="8"/>
  <c r="AA21" i="8" s="1"/>
  <c r="AK21" i="8" s="1"/>
  <c r="AU21" i="8" s="1"/>
  <c r="BI21" i="8" s="1"/>
  <c r="BS21" i="8" s="1"/>
  <c r="BY21" i="8" s="1"/>
  <c r="CI21" i="8" s="1"/>
  <c r="Q10" i="8"/>
  <c r="AA10" i="8" s="1"/>
  <c r="M11" i="8"/>
  <c r="W11" i="8" s="1"/>
  <c r="AG11" i="8" s="1"/>
  <c r="AQ11" i="8" s="1"/>
  <c r="BE11" i="8" s="1"/>
  <c r="M12" i="8"/>
  <c r="W12" i="8" s="1"/>
  <c r="AG12" i="8" s="1"/>
  <c r="AQ12" i="8" s="1"/>
  <c r="BE12" i="8" s="1"/>
  <c r="M13" i="8"/>
  <c r="W13" i="8" s="1"/>
  <c r="AG13" i="8" s="1"/>
  <c r="AQ13" i="8" s="1"/>
  <c r="BE13" i="8" s="1"/>
  <c r="M14" i="8"/>
  <c r="W14" i="8" s="1"/>
  <c r="AG14" i="8" s="1"/>
  <c r="AQ14" i="8" s="1"/>
  <c r="BE14" i="8" s="1"/>
  <c r="M15" i="8"/>
  <c r="W15" i="8" s="1"/>
  <c r="AG15" i="8" s="1"/>
  <c r="AQ15" i="8" s="1"/>
  <c r="M16" i="8"/>
  <c r="W16" i="8" s="1"/>
  <c r="AG16" i="8" s="1"/>
  <c r="AQ16" i="8" s="1"/>
  <c r="BE16" i="8" s="1"/>
  <c r="M17" i="8"/>
  <c r="W17" i="8" s="1"/>
  <c r="AG17" i="8" s="1"/>
  <c r="AQ17" i="8" s="1"/>
  <c r="BE17" i="8" s="1"/>
  <c r="M18" i="8"/>
  <c r="W18" i="8" s="1"/>
  <c r="AG18" i="8" s="1"/>
  <c r="AQ18" i="8" s="1"/>
  <c r="BE18" i="8" s="1"/>
  <c r="M19" i="8"/>
  <c r="W19" i="8" s="1"/>
  <c r="AG19" i="8" s="1"/>
  <c r="AQ19" i="8" s="1"/>
  <c r="BE19" i="8" s="1"/>
  <c r="M20" i="8"/>
  <c r="W20" i="8" s="1"/>
  <c r="AG20" i="8" s="1"/>
  <c r="AQ20" i="8" s="1"/>
  <c r="BE20" i="8" s="1"/>
  <c r="M21" i="8"/>
  <c r="W21" i="8" s="1"/>
  <c r="AG21" i="8" s="1"/>
  <c r="AQ21" i="8" s="1"/>
  <c r="BE21" i="8" s="1"/>
  <c r="M10" i="8"/>
  <c r="W10" i="8" s="1"/>
  <c r="AG10" i="8" s="1"/>
  <c r="AQ10" i="8" s="1"/>
  <c r="BE10" i="8" s="1"/>
  <c r="O26" i="8"/>
  <c r="P22" i="8"/>
  <c r="R7" i="8" s="1"/>
  <c r="O7" i="8"/>
  <c r="K7" i="8"/>
  <c r="K26" i="8"/>
  <c r="L22" i="8"/>
  <c r="N7" i="8" s="1"/>
  <c r="T7" i="8" s="1"/>
  <c r="J7" i="8"/>
  <c r="H22" i="8"/>
  <c r="F7" i="8"/>
  <c r="D22" i="8"/>
  <c r="C3" i="8"/>
  <c r="C4" i="8"/>
  <c r="F26" i="8"/>
  <c r="D7" i="8"/>
  <c r="BE22" i="8" l="1"/>
  <c r="Q7" i="8"/>
  <c r="AD7" i="8"/>
  <c r="AN7" i="8" s="1"/>
  <c r="AX7" i="8" s="1"/>
  <c r="BL7" i="8" s="1"/>
  <c r="BV7" i="8" s="1"/>
  <c r="CA7" i="8" s="1"/>
  <c r="CF7" i="8" s="1"/>
  <c r="CP7" i="8" s="1"/>
  <c r="DH7" i="8" s="1"/>
  <c r="DR7" i="8" s="1"/>
  <c r="DW7" i="8" s="1"/>
  <c r="AA7" i="8"/>
  <c r="AQ22" i="8"/>
  <c r="BA22" i="8"/>
  <c r="AG7" i="8"/>
  <c r="AQ7" i="8"/>
  <c r="M7" i="8"/>
  <c r="Q22" i="8"/>
  <c r="W7" i="8"/>
  <c r="AM7" i="8"/>
  <c r="AK7" i="8"/>
  <c r="AU7" i="8"/>
  <c r="AK10" i="8"/>
  <c r="AU10" i="8" s="1"/>
  <c r="BI10" i="8" s="1"/>
  <c r="AA11" i="8"/>
  <c r="AK11" i="8" s="1"/>
  <c r="AU11" i="8" s="1"/>
  <c r="BI11" i="8" s="1"/>
  <c r="BS11" i="8" s="1"/>
  <c r="BY11" i="8" s="1"/>
  <c r="M22" i="8"/>
  <c r="AG22" i="8"/>
  <c r="W22" i="8"/>
  <c r="CI11" i="8" l="1"/>
  <c r="BY22" i="8"/>
  <c r="BS22" i="8"/>
  <c r="BI22" i="8"/>
  <c r="AU22" i="8"/>
  <c r="AK22" i="8"/>
  <c r="AA22" i="8"/>
  <c r="G22" i="8"/>
  <c r="CW22" i="8" l="1"/>
  <c r="CI22" i="8"/>
  <c r="E16" i="1"/>
  <c r="E19" i="1"/>
  <c r="H312" i="7"/>
  <c r="E311" i="7" l="1"/>
  <c r="G310" i="7"/>
  <c r="G309" i="7"/>
  <c r="G308" i="7"/>
  <c r="G307" i="7"/>
  <c r="G306" i="7"/>
  <c r="G305" i="7"/>
  <c r="G304" i="7"/>
  <c r="H304" i="7" s="1"/>
  <c r="G303" i="7"/>
  <c r="G302" i="7"/>
  <c r="G301" i="7"/>
  <c r="G300" i="7"/>
  <c r="G299" i="7"/>
  <c r="G298" i="7"/>
  <c r="G297" i="7"/>
  <c r="G296" i="7"/>
  <c r="G295" i="7"/>
  <c r="H298" i="7" l="1"/>
  <c r="H306" i="7"/>
  <c r="H296" i="7"/>
  <c r="H300" i="7"/>
  <c r="H308" i="7"/>
  <c r="H302" i="7"/>
  <c r="H310" i="7"/>
  <c r="H299" i="7"/>
  <c r="H303" i="7"/>
  <c r="H307" i="7"/>
  <c r="H297" i="7"/>
  <c r="H301" i="7"/>
  <c r="H305" i="7"/>
  <c r="H309" i="7"/>
  <c r="G311" i="7"/>
  <c r="H295" i="7"/>
  <c r="E14" i="1"/>
  <c r="E15" i="1"/>
  <c r="H311" i="7" l="1"/>
  <c r="G274" i="7"/>
  <c r="J295" i="7" s="1"/>
  <c r="G275" i="7"/>
  <c r="J296" i="7" s="1"/>
  <c r="G276" i="7"/>
  <c r="J297" i="7" s="1"/>
  <c r="G277" i="7"/>
  <c r="J298" i="7" s="1"/>
  <c r="H277" i="7"/>
  <c r="K298" i="7" s="1"/>
  <c r="G278" i="7"/>
  <c r="J299" i="7" s="1"/>
  <c r="G279" i="7"/>
  <c r="J300" i="7" s="1"/>
  <c r="G280" i="7"/>
  <c r="J301" i="7" s="1"/>
  <c r="G281" i="7"/>
  <c r="J302" i="7" s="1"/>
  <c r="G282" i="7"/>
  <c r="G283" i="7"/>
  <c r="H283" i="7" s="1"/>
  <c r="G284" i="7"/>
  <c r="G285" i="7"/>
  <c r="G286" i="7"/>
  <c r="G287" i="7"/>
  <c r="G288" i="7"/>
  <c r="G289" i="7"/>
  <c r="E290" i="7"/>
  <c r="G245" i="7"/>
  <c r="H245" i="7" s="1"/>
  <c r="E271" i="7"/>
  <c r="G270" i="7"/>
  <c r="H270" i="7" s="1"/>
  <c r="G269" i="7"/>
  <c r="H269" i="7" s="1"/>
  <c r="G268" i="7"/>
  <c r="H268" i="7" s="1"/>
  <c r="G267" i="7"/>
  <c r="H267" i="7" s="1"/>
  <c r="G266" i="7"/>
  <c r="H266" i="7" s="1"/>
  <c r="G265" i="7"/>
  <c r="H265" i="7" s="1"/>
  <c r="G264" i="7"/>
  <c r="H264" i="7" s="1"/>
  <c r="G263" i="7"/>
  <c r="H263" i="7" s="1"/>
  <c r="G262" i="7"/>
  <c r="G261" i="7"/>
  <c r="H261" i="7" s="1"/>
  <c r="G260" i="7"/>
  <c r="G259" i="7"/>
  <c r="H259" i="7" s="1"/>
  <c r="G258" i="7"/>
  <c r="G257" i="7"/>
  <c r="H257" i="7" s="1"/>
  <c r="G256" i="7"/>
  <c r="G255" i="7"/>
  <c r="E252" i="7"/>
  <c r="G251" i="7"/>
  <c r="G250" i="7"/>
  <c r="H250" i="7" s="1"/>
  <c r="G249" i="7"/>
  <c r="H249" i="7" s="1"/>
  <c r="G248" i="7"/>
  <c r="H248" i="7" s="1"/>
  <c r="G247" i="7"/>
  <c r="H247" i="7" s="1"/>
  <c r="G246" i="7"/>
  <c r="H246" i="7" s="1"/>
  <c r="G244" i="7"/>
  <c r="H244" i="7" s="1"/>
  <c r="G243" i="7"/>
  <c r="G242" i="7"/>
  <c r="H242" i="7" s="1"/>
  <c r="G241" i="7"/>
  <c r="G240" i="7"/>
  <c r="H240" i="7" s="1"/>
  <c r="G239" i="7"/>
  <c r="G238" i="7"/>
  <c r="H238" i="7" s="1"/>
  <c r="G237" i="7"/>
  <c r="G236" i="7"/>
  <c r="H288" i="7" l="1"/>
  <c r="K309" i="7" s="1"/>
  <c r="J309" i="7"/>
  <c r="H287" i="7"/>
  <c r="K308" i="7" s="1"/>
  <c r="J308" i="7"/>
  <c r="H284" i="7"/>
  <c r="K305" i="7" s="1"/>
  <c r="J305" i="7"/>
  <c r="H286" i="7"/>
  <c r="K307" i="7" s="1"/>
  <c r="J307" i="7"/>
  <c r="J303" i="7"/>
  <c r="H279" i="7"/>
  <c r="K300" i="7" s="1"/>
  <c r="G290" i="7"/>
  <c r="H289" i="7"/>
  <c r="K310" i="7" s="1"/>
  <c r="J310" i="7"/>
  <c r="H285" i="7"/>
  <c r="K306" i="7" s="1"/>
  <c r="J306" i="7"/>
  <c r="H281" i="7"/>
  <c r="K302" i="7" s="1"/>
  <c r="H275" i="7"/>
  <c r="K296" i="7" s="1"/>
  <c r="H282" i="7"/>
  <c r="K303" i="7" s="1"/>
  <c r="H280" i="7"/>
  <c r="K301" i="7" s="1"/>
  <c r="H278" i="7"/>
  <c r="K299" i="7" s="1"/>
  <c r="H276" i="7"/>
  <c r="K297" i="7" s="1"/>
  <c r="H274" i="7"/>
  <c r="K295" i="7" s="1"/>
  <c r="G271" i="7"/>
  <c r="H256" i="7"/>
  <c r="H258" i="7"/>
  <c r="H260" i="7"/>
  <c r="H262" i="7"/>
  <c r="H255" i="7"/>
  <c r="H251" i="7"/>
  <c r="G252" i="7"/>
  <c r="H237" i="7"/>
  <c r="H239" i="7"/>
  <c r="H241" i="7"/>
  <c r="H243" i="7"/>
  <c r="H236" i="7"/>
  <c r="E230" i="7"/>
  <c r="G229" i="7"/>
  <c r="H229" i="7" s="1"/>
  <c r="G228" i="7"/>
  <c r="G227" i="7"/>
  <c r="G226" i="7"/>
  <c r="G225" i="7"/>
  <c r="G224" i="7"/>
  <c r="G223" i="7"/>
  <c r="H223" i="7" s="1"/>
  <c r="G222" i="7"/>
  <c r="G221" i="7"/>
  <c r="G220" i="7"/>
  <c r="G219" i="7"/>
  <c r="G218" i="7"/>
  <c r="G217" i="7"/>
  <c r="G216" i="7"/>
  <c r="G215" i="7"/>
  <c r="G214" i="7"/>
  <c r="J311" i="7" l="1"/>
  <c r="G312" i="7"/>
  <c r="H290" i="7"/>
  <c r="H271" i="7"/>
  <c r="H226" i="7"/>
  <c r="H227" i="7"/>
  <c r="H224" i="7"/>
  <c r="H228" i="7"/>
  <c r="H225" i="7"/>
  <c r="H252" i="7"/>
  <c r="G230" i="7"/>
  <c r="G291" i="7" s="1"/>
  <c r="H222" i="7"/>
  <c r="H214" i="7"/>
  <c r="H215" i="7"/>
  <c r="H216" i="7"/>
  <c r="H217" i="7"/>
  <c r="H218" i="7"/>
  <c r="H219" i="7"/>
  <c r="H220" i="7"/>
  <c r="H221" i="7"/>
  <c r="G195" i="7"/>
  <c r="J216" i="7" s="1"/>
  <c r="G202" i="7"/>
  <c r="H202" i="7" s="1"/>
  <c r="E209" i="7"/>
  <c r="G208" i="7"/>
  <c r="G207" i="7"/>
  <c r="J228" i="7" s="1"/>
  <c r="G206" i="7"/>
  <c r="H206" i="7" s="1"/>
  <c r="G205" i="7"/>
  <c r="G204" i="7"/>
  <c r="J225" i="7" s="1"/>
  <c r="G203" i="7"/>
  <c r="J224" i="7" s="1"/>
  <c r="G201" i="7"/>
  <c r="J222" i="7" s="1"/>
  <c r="G200" i="7"/>
  <c r="J221" i="7" s="1"/>
  <c r="G199" i="7"/>
  <c r="J220" i="7" s="1"/>
  <c r="G198" i="7"/>
  <c r="J219" i="7" s="1"/>
  <c r="G197" i="7"/>
  <c r="G196" i="7"/>
  <c r="G194" i="7"/>
  <c r="J215" i="7" s="1"/>
  <c r="G193" i="7"/>
  <c r="J214" i="7" s="1"/>
  <c r="K311" i="7" l="1"/>
  <c r="J229" i="7"/>
  <c r="J226" i="7"/>
  <c r="J227" i="7"/>
  <c r="J218" i="7"/>
  <c r="J217" i="7"/>
  <c r="K227" i="7"/>
  <c r="H230" i="7"/>
  <c r="H291" i="7" s="1"/>
  <c r="H205" i="7"/>
  <c r="G209" i="7"/>
  <c r="H204" i="7"/>
  <c r="H208" i="7"/>
  <c r="H203" i="7"/>
  <c r="H207" i="7"/>
  <c r="H193" i="7"/>
  <c r="H194" i="7"/>
  <c r="H195" i="7"/>
  <c r="H196" i="7"/>
  <c r="H197" i="7"/>
  <c r="K218" i="7" s="1"/>
  <c r="H198" i="7"/>
  <c r="H199" i="7"/>
  <c r="H200" i="7"/>
  <c r="K221" i="7" s="1"/>
  <c r="H201" i="7"/>
  <c r="K214" i="7" l="1"/>
  <c r="K229" i="7"/>
  <c r="K216" i="7"/>
  <c r="K224" i="7"/>
  <c r="K222" i="7"/>
  <c r="K226" i="7"/>
  <c r="K215" i="7"/>
  <c r="J230" i="7"/>
  <c r="G231" i="7"/>
  <c r="K220" i="7"/>
  <c r="K228" i="7"/>
  <c r="K217" i="7"/>
  <c r="K225" i="7"/>
  <c r="K219" i="7"/>
  <c r="H209" i="7"/>
  <c r="H231" i="7" s="1"/>
  <c r="E188" i="7"/>
  <c r="G187" i="7"/>
  <c r="J208" i="7" s="1"/>
  <c r="G186" i="7"/>
  <c r="J207" i="7" s="1"/>
  <c r="G185" i="7"/>
  <c r="J206" i="7" s="1"/>
  <c r="G184" i="7"/>
  <c r="J205" i="7" s="1"/>
  <c r="G183" i="7"/>
  <c r="J204" i="7" s="1"/>
  <c r="G182" i="7"/>
  <c r="J203" i="7" s="1"/>
  <c r="G181" i="7"/>
  <c r="H181" i="7" s="1"/>
  <c r="G180" i="7"/>
  <c r="J201" i="7" s="1"/>
  <c r="G179" i="7"/>
  <c r="G178" i="7"/>
  <c r="G177" i="7"/>
  <c r="J198" i="7" s="1"/>
  <c r="G176" i="7"/>
  <c r="J197" i="7" s="1"/>
  <c r="G175" i="7"/>
  <c r="G174" i="7"/>
  <c r="J195" i="7" s="1"/>
  <c r="G173" i="7"/>
  <c r="J194" i="7" s="1"/>
  <c r="G172" i="7"/>
  <c r="J193" i="7" s="1"/>
  <c r="G162" i="7"/>
  <c r="E169" i="7"/>
  <c r="G168" i="7"/>
  <c r="H168" i="7" s="1"/>
  <c r="G167" i="7"/>
  <c r="H167" i="7" s="1"/>
  <c r="G166" i="7"/>
  <c r="H166" i="7" s="1"/>
  <c r="G165" i="7"/>
  <c r="H165" i="7" s="1"/>
  <c r="G164" i="7"/>
  <c r="H164" i="7" s="1"/>
  <c r="G163" i="7"/>
  <c r="H163" i="7" s="1"/>
  <c r="H162" i="7"/>
  <c r="G161" i="7"/>
  <c r="H161" i="7" s="1"/>
  <c r="G160" i="7"/>
  <c r="H160" i="7" s="1"/>
  <c r="G159" i="7"/>
  <c r="H159" i="7" s="1"/>
  <c r="G158" i="7"/>
  <c r="H158" i="7" s="1"/>
  <c r="G157" i="7"/>
  <c r="H157" i="7" s="1"/>
  <c r="G156" i="7"/>
  <c r="H156" i="7" s="1"/>
  <c r="G155" i="7"/>
  <c r="H155" i="7" s="1"/>
  <c r="G154" i="7"/>
  <c r="H154" i="7" s="1"/>
  <c r="G153" i="7"/>
  <c r="K230" i="7" l="1"/>
  <c r="G188" i="7"/>
  <c r="H178" i="7"/>
  <c r="J199" i="7"/>
  <c r="H175" i="7"/>
  <c r="J196" i="7"/>
  <c r="H179" i="7"/>
  <c r="J200" i="7"/>
  <c r="H174" i="7"/>
  <c r="H173" i="7"/>
  <c r="H177" i="7"/>
  <c r="H172" i="7"/>
  <c r="H176" i="7"/>
  <c r="H180" i="7"/>
  <c r="H182" i="7"/>
  <c r="H183" i="7"/>
  <c r="H184" i="7"/>
  <c r="H185" i="7"/>
  <c r="H186" i="7"/>
  <c r="H187" i="7"/>
  <c r="G169" i="7"/>
  <c r="J271" i="7" s="1"/>
  <c r="H153" i="7"/>
  <c r="K85" i="7"/>
  <c r="K193" i="7" l="1"/>
  <c r="K206" i="7"/>
  <c r="K201" i="7"/>
  <c r="K194" i="7"/>
  <c r="K205" i="7"/>
  <c r="K197" i="7"/>
  <c r="K195" i="7"/>
  <c r="K200" i="7"/>
  <c r="K208" i="7"/>
  <c r="K204" i="7"/>
  <c r="K199" i="7"/>
  <c r="K207" i="7"/>
  <c r="K203" i="7"/>
  <c r="K198" i="7"/>
  <c r="K196" i="7"/>
  <c r="G210" i="7"/>
  <c r="J209" i="7"/>
  <c r="H188" i="7"/>
  <c r="H169" i="7"/>
  <c r="K271" i="7" s="1"/>
  <c r="H210" i="7" l="1"/>
  <c r="K209" i="7"/>
  <c r="G140" i="7" l="1"/>
  <c r="G121" i="7"/>
  <c r="G98" i="7"/>
  <c r="G76" i="7"/>
  <c r="G54" i="7"/>
  <c r="G12" i="7"/>
  <c r="H140" i="7" l="1"/>
  <c r="G139" i="7"/>
  <c r="E147" i="7"/>
  <c r="G146" i="7"/>
  <c r="G145" i="7"/>
  <c r="G144" i="7"/>
  <c r="G143" i="7"/>
  <c r="G142" i="7"/>
  <c r="G141" i="7"/>
  <c r="G138" i="7"/>
  <c r="G137" i="7"/>
  <c r="H136" i="7"/>
  <c r="G136" i="7"/>
  <c r="G135" i="7"/>
  <c r="G134" i="7"/>
  <c r="H134" i="7" s="1"/>
  <c r="G133" i="7"/>
  <c r="G132" i="7"/>
  <c r="J173" i="7" s="1"/>
  <c r="G131" i="7"/>
  <c r="H131" i="7" s="1"/>
  <c r="E128" i="7"/>
  <c r="G127" i="7"/>
  <c r="H127" i="7" s="1"/>
  <c r="G126" i="7"/>
  <c r="H126" i="7" s="1"/>
  <c r="G125" i="7"/>
  <c r="H125" i="7" s="1"/>
  <c r="G124" i="7"/>
  <c r="H124" i="7" s="1"/>
  <c r="G123" i="7"/>
  <c r="H123" i="7" s="1"/>
  <c r="G122" i="7"/>
  <c r="H122" i="7" s="1"/>
  <c r="H121" i="7"/>
  <c r="G120" i="7"/>
  <c r="G119" i="7"/>
  <c r="H119" i="7" s="1"/>
  <c r="G118" i="7"/>
  <c r="G117" i="7"/>
  <c r="H117" i="7" s="1"/>
  <c r="G116" i="7"/>
  <c r="G115" i="7"/>
  <c r="H115" i="7" s="1"/>
  <c r="G114" i="7"/>
  <c r="G113" i="7"/>
  <c r="H113" i="7" s="1"/>
  <c r="G112" i="7"/>
  <c r="E105" i="7"/>
  <c r="G104" i="7"/>
  <c r="G103" i="7"/>
  <c r="H103" i="7" s="1"/>
  <c r="G102" i="7"/>
  <c r="G101" i="7"/>
  <c r="G100" i="7"/>
  <c r="G99" i="7"/>
  <c r="H98" i="7"/>
  <c r="G97" i="7"/>
  <c r="G96" i="7"/>
  <c r="G95" i="7"/>
  <c r="G94" i="7"/>
  <c r="G93" i="7"/>
  <c r="G92" i="7"/>
  <c r="G91" i="7"/>
  <c r="G90" i="7"/>
  <c r="G89" i="7"/>
  <c r="E83" i="7"/>
  <c r="G82" i="7"/>
  <c r="H82" i="7" s="1"/>
  <c r="G81" i="7"/>
  <c r="G80" i="7"/>
  <c r="G79" i="7"/>
  <c r="G78" i="7"/>
  <c r="H78" i="7" s="1"/>
  <c r="G77" i="7"/>
  <c r="H76" i="7"/>
  <c r="G75" i="7"/>
  <c r="G74" i="7"/>
  <c r="G73" i="7"/>
  <c r="G72" i="7"/>
  <c r="G71" i="7"/>
  <c r="G70" i="7"/>
  <c r="G69" i="7"/>
  <c r="G68" i="7"/>
  <c r="G67" i="7"/>
  <c r="H54" i="7"/>
  <c r="J112" i="7" l="1"/>
  <c r="K172" i="7"/>
  <c r="K153" i="7"/>
  <c r="J187" i="7"/>
  <c r="J168" i="7"/>
  <c r="J146" i="7"/>
  <c r="J161" i="7"/>
  <c r="J180" i="7"/>
  <c r="J139" i="7"/>
  <c r="J99" i="7"/>
  <c r="J153" i="7"/>
  <c r="J172" i="7"/>
  <c r="J89" i="7"/>
  <c r="J97" i="7"/>
  <c r="J131" i="7"/>
  <c r="H132" i="7"/>
  <c r="K132" i="7" s="1"/>
  <c r="K156" i="7"/>
  <c r="K175" i="7"/>
  <c r="K158" i="7"/>
  <c r="K177" i="7"/>
  <c r="J159" i="7"/>
  <c r="J178" i="7"/>
  <c r="J165" i="7"/>
  <c r="J184" i="7"/>
  <c r="J156" i="7"/>
  <c r="J175" i="7"/>
  <c r="J164" i="7"/>
  <c r="J183" i="7"/>
  <c r="J102" i="7"/>
  <c r="K173" i="7"/>
  <c r="J157" i="7"/>
  <c r="J176" i="7"/>
  <c r="J160" i="7"/>
  <c r="J179" i="7"/>
  <c r="J166" i="7"/>
  <c r="J185" i="7"/>
  <c r="G83" i="7"/>
  <c r="J155" i="7"/>
  <c r="J174" i="7"/>
  <c r="J158" i="7"/>
  <c r="J177" i="7"/>
  <c r="J163" i="7"/>
  <c r="J182" i="7"/>
  <c r="J167" i="7"/>
  <c r="J186" i="7"/>
  <c r="J132" i="7"/>
  <c r="J101" i="7"/>
  <c r="J154" i="7"/>
  <c r="G147" i="7"/>
  <c r="J252" i="7" s="1"/>
  <c r="H138" i="7"/>
  <c r="K179" i="7" s="1"/>
  <c r="J135" i="7"/>
  <c r="J141" i="7"/>
  <c r="J134" i="7"/>
  <c r="J133" i="7"/>
  <c r="K136" i="7"/>
  <c r="J145" i="7"/>
  <c r="J143" i="7"/>
  <c r="J137" i="7"/>
  <c r="H133" i="7"/>
  <c r="K174" i="7" s="1"/>
  <c r="H135" i="7"/>
  <c r="K176" i="7" s="1"/>
  <c r="J136" i="7"/>
  <c r="K134" i="7"/>
  <c r="J138" i="7"/>
  <c r="J144" i="7"/>
  <c r="J142" i="7"/>
  <c r="H139" i="7"/>
  <c r="H137" i="7"/>
  <c r="K178" i="7" s="1"/>
  <c r="H141" i="7"/>
  <c r="K182" i="7" s="1"/>
  <c r="H142" i="7"/>
  <c r="K183" i="7" s="1"/>
  <c r="H143" i="7"/>
  <c r="K184" i="7" s="1"/>
  <c r="H144" i="7"/>
  <c r="K185" i="7" s="1"/>
  <c r="H145" i="7"/>
  <c r="K186" i="7" s="1"/>
  <c r="H146" i="7"/>
  <c r="K187" i="7" s="1"/>
  <c r="H99" i="7"/>
  <c r="K122" i="7" s="1"/>
  <c r="J114" i="7"/>
  <c r="J118" i="7"/>
  <c r="K126" i="7"/>
  <c r="J93" i="7"/>
  <c r="H102" i="7"/>
  <c r="K125" i="7" s="1"/>
  <c r="J103" i="7"/>
  <c r="J90" i="7"/>
  <c r="J94" i="7"/>
  <c r="J100" i="7"/>
  <c r="J104" i="7"/>
  <c r="H101" i="7"/>
  <c r="J91" i="7"/>
  <c r="J95" i="7"/>
  <c r="H100" i="7"/>
  <c r="K100" i="7" s="1"/>
  <c r="J116" i="7"/>
  <c r="J92" i="7"/>
  <c r="J96" i="7"/>
  <c r="J120" i="7"/>
  <c r="J122" i="7"/>
  <c r="J124" i="7"/>
  <c r="G128" i="7"/>
  <c r="J126" i="7"/>
  <c r="J123" i="7"/>
  <c r="J125" i="7"/>
  <c r="J127" i="7"/>
  <c r="H112" i="7"/>
  <c r="K131" i="7" s="1"/>
  <c r="H114" i="7"/>
  <c r="H116" i="7"/>
  <c r="H118" i="7"/>
  <c r="H120" i="7"/>
  <c r="J113" i="7"/>
  <c r="J115" i="7"/>
  <c r="J117" i="7"/>
  <c r="J119" i="7"/>
  <c r="G105" i="7"/>
  <c r="G106" i="7" s="1"/>
  <c r="K106" i="7" s="1"/>
  <c r="H104" i="7"/>
  <c r="K104" i="7" s="1"/>
  <c r="H89" i="7"/>
  <c r="H90" i="7"/>
  <c r="H91" i="7"/>
  <c r="H92" i="7"/>
  <c r="K115" i="7" s="1"/>
  <c r="H93" i="7"/>
  <c r="H94" i="7"/>
  <c r="K117" i="7" s="1"/>
  <c r="H95" i="7"/>
  <c r="H96" i="7"/>
  <c r="K119" i="7" s="1"/>
  <c r="H97" i="7"/>
  <c r="H81" i="7"/>
  <c r="H77" i="7"/>
  <c r="H80" i="7"/>
  <c r="H79" i="7"/>
  <c r="H67" i="7"/>
  <c r="H68" i="7"/>
  <c r="H69" i="7"/>
  <c r="H70" i="7"/>
  <c r="H71" i="7"/>
  <c r="H72" i="7"/>
  <c r="H73" i="7"/>
  <c r="H74" i="7"/>
  <c r="H75" i="7"/>
  <c r="K154" i="7" l="1"/>
  <c r="K102" i="7"/>
  <c r="K161" i="7"/>
  <c r="K180" i="7"/>
  <c r="J147" i="7"/>
  <c r="J188" i="7"/>
  <c r="G189" i="7"/>
  <c r="J169" i="7"/>
  <c r="K159" i="7"/>
  <c r="K137" i="7"/>
  <c r="K155" i="7"/>
  <c r="H147" i="7"/>
  <c r="K252" i="7" s="1"/>
  <c r="K133" i="7"/>
  <c r="K166" i="7"/>
  <c r="K144" i="7"/>
  <c r="K139" i="7"/>
  <c r="K165" i="7"/>
  <c r="K143" i="7"/>
  <c r="K157" i="7"/>
  <c r="K135" i="7"/>
  <c r="K116" i="7"/>
  <c r="K168" i="7"/>
  <c r="K146" i="7"/>
  <c r="K164" i="7"/>
  <c r="K142" i="7"/>
  <c r="K160" i="7"/>
  <c r="K138" i="7"/>
  <c r="K167" i="7"/>
  <c r="K145" i="7"/>
  <c r="K163" i="7"/>
  <c r="K141" i="7"/>
  <c r="G148" i="7"/>
  <c r="H83" i="7"/>
  <c r="K95" i="7"/>
  <c r="K91" i="7"/>
  <c r="K94" i="7"/>
  <c r="K90" i="7"/>
  <c r="K123" i="7"/>
  <c r="J105" i="7"/>
  <c r="K114" i="7"/>
  <c r="K113" i="7"/>
  <c r="K103" i="7"/>
  <c r="K101" i="7"/>
  <c r="K97" i="7"/>
  <c r="K93" i="7"/>
  <c r="K120" i="7"/>
  <c r="K99" i="7"/>
  <c r="K96" i="7"/>
  <c r="K92" i="7"/>
  <c r="K118" i="7"/>
  <c r="K124" i="7"/>
  <c r="K127" i="7"/>
  <c r="J128" i="7"/>
  <c r="K112" i="7"/>
  <c r="H128" i="7"/>
  <c r="H105" i="7"/>
  <c r="K89" i="7"/>
  <c r="K169" i="7" l="1"/>
  <c r="H189" i="7"/>
  <c r="K188" i="7"/>
  <c r="H148" i="7"/>
  <c r="K147" i="7"/>
  <c r="K128" i="7"/>
  <c r="K105" i="7"/>
  <c r="H106" i="7"/>
  <c r="G60" i="7" l="1"/>
  <c r="J82" i="7" s="1"/>
  <c r="G53" i="7"/>
  <c r="E61" i="7"/>
  <c r="G59" i="7"/>
  <c r="J81" i="7" s="1"/>
  <c r="G58" i="7"/>
  <c r="J80" i="7" s="1"/>
  <c r="G57" i="7"/>
  <c r="J79" i="7" s="1"/>
  <c r="G56" i="7"/>
  <c r="J78" i="7" s="1"/>
  <c r="G55" i="7"/>
  <c r="J77" i="7" s="1"/>
  <c r="G52" i="7"/>
  <c r="J74" i="7" s="1"/>
  <c r="G51" i="7"/>
  <c r="J73" i="7" s="1"/>
  <c r="G50" i="7"/>
  <c r="J72" i="7" s="1"/>
  <c r="G49" i="7"/>
  <c r="J71" i="7" s="1"/>
  <c r="G48" i="7"/>
  <c r="J70" i="7" s="1"/>
  <c r="G47" i="7"/>
  <c r="J69" i="7" s="1"/>
  <c r="G46" i="7"/>
  <c r="J68" i="7" s="1"/>
  <c r="G45" i="7"/>
  <c r="G61" i="7" l="1"/>
  <c r="G84" i="7" s="1"/>
  <c r="J67" i="7"/>
  <c r="J75" i="7"/>
  <c r="H45" i="7"/>
  <c r="H46" i="7"/>
  <c r="K68" i="7" s="1"/>
  <c r="H47" i="7"/>
  <c r="K69" i="7" s="1"/>
  <c r="H48" i="7"/>
  <c r="K70" i="7" s="1"/>
  <c r="H49" i="7"/>
  <c r="K71" i="7" s="1"/>
  <c r="H50" i="7"/>
  <c r="K72" i="7" s="1"/>
  <c r="H51" i="7"/>
  <c r="K73" i="7" s="1"/>
  <c r="H52" i="7"/>
  <c r="K74" i="7" s="1"/>
  <c r="H53" i="7"/>
  <c r="H55" i="7"/>
  <c r="K77" i="7" s="1"/>
  <c r="H56" i="7"/>
  <c r="K78" i="7" s="1"/>
  <c r="H57" i="7"/>
  <c r="K79" i="7" s="1"/>
  <c r="H58" i="7"/>
  <c r="K80" i="7" s="1"/>
  <c r="H59" i="7"/>
  <c r="K81" i="7" s="1"/>
  <c r="H60" i="7"/>
  <c r="K82" i="7" s="1"/>
  <c r="K67" i="7" l="1"/>
  <c r="H61" i="7"/>
  <c r="H84" i="7" s="1"/>
  <c r="J83" i="7"/>
  <c r="K75" i="7"/>
  <c r="E39" i="7"/>
  <c r="G38" i="7"/>
  <c r="G37" i="7"/>
  <c r="G36" i="7"/>
  <c r="H36" i="7" s="1"/>
  <c r="G35" i="7"/>
  <c r="G34" i="7"/>
  <c r="G33" i="7"/>
  <c r="G32" i="7"/>
  <c r="J53" i="7" s="1"/>
  <c r="G31" i="7"/>
  <c r="G30" i="7"/>
  <c r="H30" i="7" s="1"/>
  <c r="G29" i="7"/>
  <c r="G28" i="7"/>
  <c r="G27" i="7"/>
  <c r="G26" i="7"/>
  <c r="G25" i="7"/>
  <c r="G24" i="7"/>
  <c r="J45" i="7" s="1"/>
  <c r="E6" i="1"/>
  <c r="E7" i="1"/>
  <c r="E8" i="1"/>
  <c r="E9" i="1"/>
  <c r="E10" i="1"/>
  <c r="E11" i="1"/>
  <c r="E12" i="1"/>
  <c r="E13" i="1"/>
  <c r="E4" i="1"/>
  <c r="E19" i="7"/>
  <c r="G5" i="7"/>
  <c r="H5" i="7" s="1"/>
  <c r="G6" i="7"/>
  <c r="H6" i="7" s="1"/>
  <c r="G7" i="7"/>
  <c r="H7" i="7" s="1"/>
  <c r="G8" i="7"/>
  <c r="G9" i="7"/>
  <c r="H9" i="7" s="1"/>
  <c r="G10" i="7"/>
  <c r="H10" i="7" s="1"/>
  <c r="G11" i="7"/>
  <c r="H11" i="7" s="1"/>
  <c r="H12" i="7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4" i="7"/>
  <c r="H4" i="7" s="1"/>
  <c r="K83" i="7" l="1"/>
  <c r="K36" i="7"/>
  <c r="K30" i="7"/>
  <c r="G39" i="7"/>
  <c r="J25" i="7"/>
  <c r="J46" i="7"/>
  <c r="J49" i="7"/>
  <c r="J28" i="7"/>
  <c r="H33" i="7"/>
  <c r="J33" i="7"/>
  <c r="J55" i="7"/>
  <c r="J47" i="7"/>
  <c r="J26" i="7"/>
  <c r="H28" i="7"/>
  <c r="H31" i="7"/>
  <c r="J31" i="7"/>
  <c r="J52" i="7"/>
  <c r="H34" i="7"/>
  <c r="J56" i="7"/>
  <c r="J34" i="7"/>
  <c r="H37" i="7"/>
  <c r="J59" i="7"/>
  <c r="J37" i="7"/>
  <c r="K58" i="7"/>
  <c r="J24" i="7"/>
  <c r="H26" i="7"/>
  <c r="H29" i="7"/>
  <c r="J29" i="7"/>
  <c r="J50" i="7"/>
  <c r="J32" i="7"/>
  <c r="H35" i="7"/>
  <c r="J57" i="7"/>
  <c r="J35" i="7"/>
  <c r="H38" i="7"/>
  <c r="J60" i="7"/>
  <c r="J38" i="7"/>
  <c r="H24" i="7"/>
  <c r="H27" i="7"/>
  <c r="J48" i="7"/>
  <c r="J27" i="7"/>
  <c r="J51" i="7"/>
  <c r="J30" i="7"/>
  <c r="H32" i="7"/>
  <c r="K53" i="7" s="1"/>
  <c r="J58" i="7"/>
  <c r="J36" i="7"/>
  <c r="K51" i="7"/>
  <c r="H25" i="7"/>
  <c r="G19" i="7"/>
  <c r="H8" i="7"/>
  <c r="H19" i="7" s="1"/>
  <c r="G20" i="1"/>
  <c r="F20" i="1"/>
  <c r="K27" i="7" l="1"/>
  <c r="K48" i="7"/>
  <c r="K38" i="7"/>
  <c r="K60" i="7"/>
  <c r="K29" i="7"/>
  <c r="K50" i="7"/>
  <c r="K33" i="7"/>
  <c r="K55" i="7"/>
  <c r="K24" i="7"/>
  <c r="K45" i="7"/>
  <c r="K26" i="7"/>
  <c r="K47" i="7"/>
  <c r="K31" i="7"/>
  <c r="K52" i="7"/>
  <c r="G40" i="7"/>
  <c r="G62" i="7"/>
  <c r="K34" i="7"/>
  <c r="K56" i="7"/>
  <c r="K28" i="7"/>
  <c r="K49" i="7"/>
  <c r="H39" i="7"/>
  <c r="K25" i="7"/>
  <c r="K46" i="7"/>
  <c r="K32" i="7"/>
  <c r="K35" i="7"/>
  <c r="K57" i="7"/>
  <c r="J61" i="7"/>
  <c r="K37" i="7"/>
  <c r="K59" i="7"/>
  <c r="E20" i="1"/>
  <c r="K61" i="7" l="1"/>
  <c r="H40" i="7"/>
  <c r="H62" i="7"/>
  <c r="D20" i="1"/>
</calcChain>
</file>

<file path=xl/sharedStrings.xml><?xml version="1.0" encoding="utf-8"?>
<sst xmlns="http://schemas.openxmlformats.org/spreadsheetml/2006/main" count="885" uniqueCount="166">
  <si>
    <t>Valor inicial do Contrato</t>
  </si>
  <si>
    <t>Alteração Contratual</t>
  </si>
  <si>
    <t>Tempo</t>
  </si>
  <si>
    <t xml:space="preserve">Valor total do Contrato </t>
  </si>
  <si>
    <t>Planilha de Controle de Contratos</t>
  </si>
  <si>
    <t>Valor mensal</t>
  </si>
  <si>
    <t>Supressões %</t>
  </si>
  <si>
    <t>Acréscimos %</t>
  </si>
  <si>
    <t>SEI Nº</t>
  </si>
  <si>
    <t>ITEM</t>
  </si>
  <si>
    <t>CATEGORIA FUCIONAL</t>
  </si>
  <si>
    <t>QUANTIDADE DE POSTOS</t>
  </si>
  <si>
    <t>CUSTO UNITÁRIO MENSAL (R$)</t>
  </si>
  <si>
    <t>CUSTO ANUAL TOTAL (R$)</t>
  </si>
  <si>
    <t>Cozinheiro</t>
  </si>
  <si>
    <t>CUSTO MENSAL TOTAL</t>
  </si>
  <si>
    <t>Auxiliar geral de cozinha</t>
  </si>
  <si>
    <t>Copeiro</t>
  </si>
  <si>
    <t>Recepcionista</t>
  </si>
  <si>
    <t>Monitor Externo</t>
  </si>
  <si>
    <t>Auxiliar de limpeza I</t>
  </si>
  <si>
    <t>Auxiliar de limpeza II</t>
  </si>
  <si>
    <t>Porteiro</t>
  </si>
  <si>
    <t>Motorista de ônibus e de micro-ônibus</t>
  </si>
  <si>
    <t>Pedreiro</t>
  </si>
  <si>
    <t>Auxiliar de serviços de manutenção de edificações</t>
  </si>
  <si>
    <t>Capineiro</t>
  </si>
  <si>
    <t>Técnico eletrônico de Processamento de dados</t>
  </si>
  <si>
    <t>Vigia Diurno</t>
  </si>
  <si>
    <t>Vigia Noturno</t>
  </si>
  <si>
    <t>TOTAL</t>
  </si>
  <si>
    <t>Contrato 05/2017/OPT</t>
  </si>
  <si>
    <t>Valor Anual</t>
  </si>
  <si>
    <t xml:space="preserve">TA 01/2018 - </t>
  </si>
  <si>
    <t>PRORROGAÇÃO</t>
  </si>
  <si>
    <t>01/08/2018 A 31/07/2019</t>
  </si>
  <si>
    <t>23213.001377/2018-82</t>
  </si>
  <si>
    <t>TERMO ADITIVO 02/2018 - SUPRESSÃO - Vigência a partir de 01/08/2017</t>
  </si>
  <si>
    <t>23213.001841/2018-67</t>
  </si>
  <si>
    <t xml:space="preserve">TA 02/2018 - </t>
  </si>
  <si>
    <t>SUPRESSÃO</t>
  </si>
  <si>
    <t>OBS:</t>
  </si>
  <si>
    <t>CONV. COLETIVA</t>
  </si>
  <si>
    <t>MG00186/2017</t>
  </si>
  <si>
    <t>MG00209/2017</t>
  </si>
  <si>
    <t>MG01859/2017</t>
  </si>
  <si>
    <t>Diárias</t>
  </si>
  <si>
    <t>MG02879/2017</t>
  </si>
  <si>
    <t>APOSTILAMENTO 02/2019 - REPACTUAÇÃO</t>
  </si>
  <si>
    <t>MG018117/2018</t>
  </si>
  <si>
    <t>MG001977/2018</t>
  </si>
  <si>
    <t>Não tem</t>
  </si>
  <si>
    <t>MG001824/2018</t>
  </si>
  <si>
    <t>CONTRATO 05/2017/OPT - Vigência 01/08/2017 a 01/08/2018</t>
  </si>
  <si>
    <t>ADITIVO 04/2019 - ACRÉSCIMO - Vigência a partir de 01/01/2018</t>
  </si>
  <si>
    <t>1º PARTE - Vigência de 01/01/2018 a 28/02/2018</t>
  </si>
  <si>
    <t>2º PARTE - a partir de 01/03/2018</t>
  </si>
  <si>
    <t>CUSTO MENSAL TOTAL (R$)</t>
  </si>
  <si>
    <t>Apostilamento 01/2019</t>
  </si>
  <si>
    <t>REPACTUAÇÃO</t>
  </si>
  <si>
    <t>Aditivo 03/2019</t>
  </si>
  <si>
    <t>Aditivo 04/2019</t>
  </si>
  <si>
    <t>ACRÉSCIMO</t>
  </si>
  <si>
    <t>Apostilamento 02/2019</t>
  </si>
  <si>
    <t>23213.003334/2018-72</t>
  </si>
  <si>
    <t>23213.003519/2018-87</t>
  </si>
  <si>
    <t>23213.003577/2018-19</t>
  </si>
  <si>
    <t>23213.003518/2018-32</t>
  </si>
  <si>
    <t>APOSTILAMENTO 01/2019 - REPACTUAÇÃO - Vigência a partir de 01/08/2017</t>
  </si>
  <si>
    <t>novo valor mensal</t>
  </si>
  <si>
    <t>novo valor anual</t>
  </si>
  <si>
    <t>Valor Acumulado</t>
  </si>
  <si>
    <t>ADITIVO 03/2019 - SUPRESSÃO - Vigência a partir de 01/08/2017</t>
  </si>
  <si>
    <t>Apostilamento 03/2019</t>
  </si>
  <si>
    <t>APOSTILAMENTO 03/2019 - REPACTUAÇÃO</t>
  </si>
  <si>
    <t>1º PARTE - VIGÊNCIA 20/12/2018 a 31/12/2018</t>
  </si>
  <si>
    <t>2º PARTE - VIGÊNCIA A PARTIR DE 01/01/2019</t>
  </si>
  <si>
    <t>VALOR UNITÁRIO MENSAL (R$)</t>
  </si>
  <si>
    <t>VALOR MENSAL TOTAL (R$)</t>
  </si>
  <si>
    <t>VALOR ANUAL TOTAL (R$)</t>
  </si>
  <si>
    <t>23213.000450/2019-11</t>
  </si>
  <si>
    <t>23213.001186/2019-32</t>
  </si>
  <si>
    <t>Apostilamento 04/2019</t>
  </si>
  <si>
    <t>APOSTILAMENTO 04/2019 - REPACTUAÇÃO (vigência a partir de 01/01/2019)</t>
  </si>
  <si>
    <t>APOSTILAMENTO 05/2019 - REPACTUAÇÃO (Vigência a partir de 01/01/2019)</t>
  </si>
  <si>
    <t>ADITIVO 05/2019</t>
  </si>
  <si>
    <t>01/08/2019 A 31/07/2020</t>
  </si>
  <si>
    <t>23213.000813/2019-18</t>
  </si>
  <si>
    <t>APOSTILAMENTO 06/2019 - REPACTUAÇÃO (Vigência a partir de 01/11/2018)</t>
  </si>
  <si>
    <t>1º PARTE - VIGÊNCIA 01/11/2018 a 19/12/2018</t>
  </si>
  <si>
    <t>2º PARTE - VIGÊNCIA 20/12/2018 a 31/12/2018</t>
  </si>
  <si>
    <t>3º PARTE - VIGÊNCIA a partir de 01/01/2019</t>
  </si>
  <si>
    <t>APOSTILAMENTO 05/2019</t>
  </si>
  <si>
    <t>23213.001602/2019-01</t>
  </si>
  <si>
    <t>APOSTILAMENTO 06/2019</t>
  </si>
  <si>
    <t>23213.001728/2019-77</t>
  </si>
  <si>
    <t>APOSTILAMENTO 07/2019</t>
  </si>
  <si>
    <t>APOSTILAMENTO 07/2019 - REPACTUAÇÃO - SEI Nº 23213.002314/2019-65 01/01/2019</t>
  </si>
  <si>
    <t>23213.002314/2019-65</t>
  </si>
  <si>
    <t>Valor Mensal</t>
  </si>
  <si>
    <t>Diferença Mensal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</si>
  <si>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</si>
  <si>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</si>
  <si>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</si>
  <si>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</si>
  <si>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</si>
  <si>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</si>
  <si>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</si>
  <si>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ultimo dia do período calculado</t>
  </si>
  <si>
    <t>d-1 do INÍCIO do período calculado</t>
  </si>
  <si>
    <t>entende-se do período proporcional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</si>
  <si>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</si>
  <si>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</si>
  <si>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</si>
  <si>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</si>
  <si>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</si>
  <si>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</si>
  <si>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</si>
  <si>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</si>
  <si>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</si>
  <si>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</si>
  <si>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</si>
  <si>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</si>
  <si>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ADITIVO 01/2018 - PRORROGAÇÃO</t>
  </si>
  <si>
    <t>Vigência 01/08/2018 A 31/07/2019</t>
  </si>
  <si>
    <t>ADITIVO 02/2018 - SUPRESSÃO</t>
  </si>
  <si>
    <t>Vigência a partir de 01/08/2017</t>
  </si>
  <si>
    <t>01/08/2017 a 31/07/2018</t>
  </si>
  <si>
    <t>Vigência 1º Período - 01/08/2017 a 31/07/2018</t>
  </si>
  <si>
    <t>Vigência 2º Período - 01/08/2018 a 31/07/2019</t>
  </si>
  <si>
    <t>Valor do 1º Período</t>
  </si>
  <si>
    <t>Valor do 2º Período</t>
  </si>
  <si>
    <t>APOSTILAMENTO 01/2019 - REPACTUAÇÃO</t>
  </si>
  <si>
    <t>ADITIVO 03/2019 - SUPRESSÃO</t>
  </si>
  <si>
    <t>ADITIVO 04/2019 - ACRÉSCIMO</t>
  </si>
  <si>
    <t>Vigência a partir de 01/01/2018</t>
  </si>
  <si>
    <t>Vigência 1º Período - 01/01/2018 a 31/07/2018</t>
  </si>
  <si>
    <t>Vigência 2º Período - a partir de 01/08/2018</t>
  </si>
  <si>
    <t>Valor do 3º Período</t>
  </si>
  <si>
    <t>Vigência 1º Período - 01/01/2018 a 28/02/2018</t>
  </si>
  <si>
    <t>Vigência 2º Período - 01/03/2018 a 31/07/2018</t>
  </si>
  <si>
    <t>Vigência 1º Período - 20/12/2018 a 31/12/2018</t>
  </si>
  <si>
    <t>Vigência 2º Período - A PARTIR DE 01/01/2019</t>
  </si>
  <si>
    <t>APOSTILAMENTO 04/2019 - REPACTUAÇÃO</t>
  </si>
  <si>
    <t>ADITIVO 05/2019 - PRORROGAÇÃO</t>
  </si>
  <si>
    <t>Vigência - 01/08/2019 A 31/07/2020</t>
  </si>
  <si>
    <t>3º</t>
  </si>
  <si>
    <t>APOSTILAMENTO 05/2019 - REPACTUAÇÃO</t>
  </si>
  <si>
    <t>Vigência a partir de 01/01/2019</t>
  </si>
  <si>
    <t>Vigência 1º Período - 01/01/2019 a 31/07/2019</t>
  </si>
  <si>
    <t>Vigência 2º Período - 01/08/2019 a 31/07/2020</t>
  </si>
  <si>
    <t>Vigência A PARTIR DE 01/01/2019</t>
  </si>
  <si>
    <t>Vigência a partir de 01/11/2018</t>
  </si>
  <si>
    <t>Vigência 1º Período - 01/11/2018 a 19/12/2018</t>
  </si>
  <si>
    <t>Vigência 2º Período - 20/12/2018 a 31/12/2018</t>
  </si>
  <si>
    <t>Vigência 3º Período -  01/01/2019 a 31/07/2019</t>
  </si>
  <si>
    <t>Vigência 4º Período - 01/08/2019 a 31/07/2020</t>
  </si>
  <si>
    <t>2ª</t>
  </si>
  <si>
    <t>APOSTILAMENTO 06/2019 - REPACTUAÇÃO</t>
  </si>
  <si>
    <t>APOSTILAMENTO 07/2019 - REPACTUAÇÃO</t>
  </si>
  <si>
    <t>ADITIVO 06/2020 - PRORROGAÇÃO</t>
  </si>
  <si>
    <t>Vigência 01/08/2020 A 31/07/2021</t>
  </si>
  <si>
    <t>4ª</t>
  </si>
  <si>
    <t>ADITIVO Nº 06/2020</t>
  </si>
  <si>
    <t>01/08/2020 A 31/07/2021</t>
  </si>
  <si>
    <t>23213.000347/2020-12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</si>
</sst>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0%"/>
    <numFmt numFmtId="166" formatCode="0.000"/>
    <numFmt numFmtId="167" formatCode="#,##0.00_ ;\-#,##0.00\ "/>
    <numFmt numFmtId="168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2" fillId="3" borderId="1" xfId="0" applyFont="1" applyFill="1" applyBorder="1"/>
    <xf numFmtId="164" fontId="3" fillId="0" borderId="1" xfId="1" applyFont="1" applyBorder="1"/>
    <xf numFmtId="14" fontId="3" fillId="0" borderId="1" xfId="0" applyNumberFormat="1" applyFont="1" applyBorder="1"/>
    <xf numFmtId="0" fontId="3" fillId="0" borderId="1" xfId="0" applyFont="1" applyBorder="1"/>
    <xf numFmtId="0" fontId="2" fillId="2" borderId="1" xfId="0" applyFont="1" applyFill="1" applyBorder="1"/>
    <xf numFmtId="164" fontId="3" fillId="2" borderId="1" xfId="1" applyFont="1" applyFill="1" applyBorder="1"/>
    <xf numFmtId="0" fontId="3" fillId="2" borderId="1" xfId="0" applyFont="1" applyFill="1" applyBorder="1"/>
    <xf numFmtId="0" fontId="3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center"/>
    </xf>
    <xf numFmtId="164" fontId="3" fillId="0" borderId="0" xfId="1" applyFont="1"/>
    <xf numFmtId="164" fontId="3" fillId="2" borderId="1" xfId="1" applyNumberFormat="1" applyFont="1" applyFill="1" applyBorder="1"/>
    <xf numFmtId="0" fontId="3" fillId="0" borderId="0" xfId="0" applyFont="1" applyBorder="1"/>
    <xf numFmtId="166" fontId="3" fillId="0" borderId="0" xfId="0" applyNumberFormat="1" applyFont="1" applyBorder="1"/>
    <xf numFmtId="44" fontId="3" fillId="0" borderId="0" xfId="0" applyNumberFormat="1" applyFont="1" applyBorder="1"/>
    <xf numFmtId="0" fontId="7" fillId="0" borderId="0" xfId="0" applyFont="1"/>
    <xf numFmtId="0" fontId="6" fillId="0" borderId="0" xfId="0" applyFont="1"/>
    <xf numFmtId="0" fontId="8" fillId="3" borderId="1" xfId="0" applyFont="1" applyFill="1" applyBorder="1" applyAlignment="1">
      <alignment horizontal="center"/>
    </xf>
    <xf numFmtId="10" fontId="6" fillId="0" borderId="1" xfId="2" applyNumberFormat="1" applyFont="1" applyBorder="1"/>
    <xf numFmtId="164" fontId="6" fillId="0" borderId="0" xfId="1" applyFont="1"/>
    <xf numFmtId="0" fontId="9" fillId="3" borderId="1" xfId="0" applyFont="1" applyFill="1" applyBorder="1" applyAlignment="1">
      <alignment horizontal="center"/>
    </xf>
    <xf numFmtId="10" fontId="7" fillId="0" borderId="1" xfId="2" applyNumberFormat="1" applyFont="1" applyBorder="1"/>
    <xf numFmtId="165" fontId="7" fillId="2" borderId="1" xfId="1" applyNumberFormat="1" applyFont="1" applyFill="1" applyBorder="1"/>
    <xf numFmtId="164" fontId="7" fillId="0" borderId="0" xfId="1" applyFont="1"/>
    <xf numFmtId="9" fontId="6" fillId="2" borderId="1" xfId="2" applyFont="1" applyFill="1" applyBorder="1"/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39" fontId="0" fillId="0" borderId="4" xfId="1" applyNumberFormat="1" applyFont="1" applyBorder="1"/>
    <xf numFmtId="39" fontId="5" fillId="0" borderId="4" xfId="0" applyNumberFormat="1" applyFont="1" applyBorder="1"/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/>
    <xf numFmtId="39" fontId="5" fillId="4" borderId="4" xfId="1" applyNumberFormat="1" applyFont="1" applyFill="1" applyBorder="1"/>
    <xf numFmtId="167" fontId="0" fillId="0" borderId="0" xfId="0" applyNumberFormat="1"/>
    <xf numFmtId="167" fontId="0" fillId="4" borderId="0" xfId="0" applyNumberFormat="1" applyFill="1"/>
    <xf numFmtId="10" fontId="3" fillId="0" borderId="0" xfId="2" applyNumberFormat="1" applyFont="1" applyBorder="1"/>
    <xf numFmtId="0" fontId="3" fillId="0" borderId="0" xfId="0" applyFont="1" applyBorder="1" applyAlignment="1"/>
    <xf numFmtId="0" fontId="0" fillId="0" borderId="0" xfId="0" applyFill="1"/>
    <xf numFmtId="167" fontId="0" fillId="0" borderId="0" xfId="0" applyNumberFormat="1" applyFill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39" fontId="1" fillId="0" borderId="4" xfId="1" applyNumberFormat="1" applyFont="1" applyFill="1" applyBorder="1"/>
    <xf numFmtId="0" fontId="0" fillId="0" borderId="0" xfId="0" applyAlignment="1">
      <alignment horizontal="center" vertical="center" wrapText="1"/>
    </xf>
    <xf numFmtId="39" fontId="5" fillId="4" borderId="4" xfId="1" applyNumberFormat="1" applyFont="1" applyFill="1" applyBorder="1" applyAlignment="1">
      <alignment wrapText="1"/>
    </xf>
    <xf numFmtId="39" fontId="1" fillId="0" borderId="4" xfId="1" applyNumberFormat="1" applyFont="1" applyFill="1" applyBorder="1" applyAlignment="1">
      <alignment wrapText="1"/>
    </xf>
    <xf numFmtId="0" fontId="0" fillId="0" borderId="4" xfId="0" applyFont="1" applyFill="1" applyBorder="1" applyAlignment="1"/>
    <xf numFmtId="39" fontId="0" fillId="0" borderId="4" xfId="0" applyNumberFormat="1" applyFont="1" applyFill="1" applyBorder="1"/>
    <xf numFmtId="0" fontId="0" fillId="4" borderId="4" xfId="0" applyFont="1" applyFill="1" applyBorder="1" applyAlignment="1">
      <alignment horizontal="center"/>
    </xf>
    <xf numFmtId="0" fontId="0" fillId="4" borderId="4" xfId="0" applyFont="1" applyFill="1" applyBorder="1"/>
    <xf numFmtId="39" fontId="1" fillId="4" borderId="4" xfId="1" applyNumberFormat="1" applyFont="1" applyFill="1" applyBorder="1"/>
    <xf numFmtId="0" fontId="0" fillId="0" borderId="0" xfId="0" applyFill="1" applyBorder="1" applyAlignment="1">
      <alignment horizontal="center" vertical="center"/>
    </xf>
    <xf numFmtId="39" fontId="1" fillId="4" borderId="4" xfId="1" applyNumberFormat="1" applyFont="1" applyFill="1" applyBorder="1" applyAlignment="1">
      <alignment wrapText="1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39" fontId="3" fillId="4" borderId="4" xfId="1" applyNumberFormat="1" applyFont="1" applyFill="1" applyBorder="1"/>
    <xf numFmtId="164" fontId="0" fillId="0" borderId="0" xfId="1" applyFont="1"/>
    <xf numFmtId="10" fontId="3" fillId="0" borderId="0" xfId="2" applyNumberFormat="1" applyFont="1"/>
    <xf numFmtId="10" fontId="7" fillId="0" borderId="0" xfId="2" applyNumberFormat="1" applyFont="1"/>
    <xf numFmtId="0" fontId="7" fillId="0" borderId="0" xfId="0" applyFont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9" fillId="4" borderId="4" xfId="0" applyFont="1" applyFill="1" applyBorder="1"/>
    <xf numFmtId="39" fontId="9" fillId="4" borderId="4" xfId="1" applyNumberFormat="1" applyFont="1" applyFill="1" applyBorder="1"/>
    <xf numFmtId="167" fontId="7" fillId="4" borderId="0" xfId="0" applyNumberFormat="1" applyFont="1" applyFill="1"/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/>
    <xf numFmtId="39" fontId="7" fillId="0" borderId="4" xfId="1" applyNumberFormat="1" applyFont="1" applyFill="1" applyBorder="1"/>
    <xf numFmtId="0" fontId="7" fillId="0" borderId="0" xfId="0" applyFont="1" applyFill="1"/>
    <xf numFmtId="167" fontId="7" fillId="0" borderId="0" xfId="0" applyNumberFormat="1" applyFont="1"/>
    <xf numFmtId="4" fontId="0" fillId="0" borderId="0" xfId="0" applyNumberFormat="1"/>
    <xf numFmtId="164" fontId="0" fillId="0" borderId="0" xfId="1" applyFont="1" applyBorder="1"/>
    <xf numFmtId="44" fontId="0" fillId="0" borderId="0" xfId="0" applyNumberFormat="1" applyBorder="1"/>
    <xf numFmtId="164" fontId="0" fillId="0" borderId="0" xfId="1" applyFont="1" applyFill="1" applyBorder="1"/>
    <xf numFmtId="44" fontId="0" fillId="0" borderId="0" xfId="0" applyNumberFormat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39" fontId="3" fillId="0" borderId="4" xfId="1" applyNumberFormat="1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/>
    <xf numFmtId="39" fontId="5" fillId="0" borderId="4" xfId="0" applyNumberFormat="1" applyFont="1" applyFill="1" applyBorder="1"/>
    <xf numFmtId="0" fontId="3" fillId="0" borderId="1" xfId="0" applyFont="1" applyBorder="1" applyAlignment="1">
      <alignment wrapText="1"/>
    </xf>
    <xf numFmtId="0" fontId="5" fillId="7" borderId="4" xfId="0" applyFont="1" applyFill="1" applyBorder="1" applyAlignment="1">
      <alignment horizontal="center"/>
    </xf>
    <xf numFmtId="0" fontId="5" fillId="7" borderId="4" xfId="0" applyFont="1" applyFill="1" applyBorder="1"/>
    <xf numFmtId="39" fontId="5" fillId="7" borderId="4" xfId="1" applyNumberFormat="1" applyFont="1" applyFill="1" applyBorder="1"/>
    <xf numFmtId="0" fontId="5" fillId="0" borderId="4" xfId="0" applyFont="1" applyFill="1" applyBorder="1"/>
    <xf numFmtId="39" fontId="5" fillId="0" borderId="4" xfId="1" applyNumberFormat="1" applyFont="1" applyFill="1" applyBorder="1" applyAlignment="1">
      <alignment wrapText="1"/>
    </xf>
    <xf numFmtId="39" fontId="5" fillId="0" borderId="4" xfId="1" applyNumberFormat="1" applyFont="1" applyFill="1" applyBorder="1"/>
    <xf numFmtId="0" fontId="0" fillId="0" borderId="0" xfId="0" applyNumberFormat="1" applyBorder="1"/>
    <xf numFmtId="0" fontId="11" fillId="0" borderId="0" xfId="0" applyNumberFormat="1" applyFont="1" applyBorder="1" applyAlignment="1">
      <alignment horizontal="right" vertical="center"/>
    </xf>
    <xf numFmtId="0" fontId="0" fillId="0" borderId="0" xfId="0" applyNumberFormat="1" applyFill="1" applyBorder="1"/>
    <xf numFmtId="0" fontId="0" fillId="0" borderId="0" xfId="0" applyBorder="1"/>
    <xf numFmtId="0" fontId="1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164" fontId="0" fillId="0" borderId="15" xfId="1" applyFont="1" applyBorder="1"/>
    <xf numFmtId="164" fontId="0" fillId="0" borderId="9" xfId="1" applyFont="1" applyBorder="1"/>
    <xf numFmtId="164" fontId="0" fillId="0" borderId="10" xfId="1" applyFont="1" applyBorder="1"/>
    <xf numFmtId="164" fontId="0" fillId="0" borderId="1" xfId="1" applyFont="1" applyBorder="1"/>
    <xf numFmtId="44" fontId="0" fillId="6" borderId="9" xfId="0" applyNumberFormat="1" applyFill="1" applyBorder="1"/>
    <xf numFmtId="164" fontId="0" fillId="5" borderId="14" xfId="1" applyNumberFormat="1" applyFont="1" applyFill="1" applyBorder="1"/>
    <xf numFmtId="0" fontId="0" fillId="0" borderId="16" xfId="0" applyBorder="1" applyAlignment="1"/>
    <xf numFmtId="0" fontId="10" fillId="9" borderId="1" xfId="0" applyFont="1" applyFill="1" applyBorder="1" applyAlignment="1">
      <alignment horizontal="center"/>
    </xf>
    <xf numFmtId="164" fontId="0" fillId="0" borderId="16" xfId="0" applyNumberFormat="1" applyBorder="1" applyAlignment="1"/>
    <xf numFmtId="164" fontId="11" fillId="0" borderId="0" xfId="1" applyFont="1" applyBorder="1" applyAlignment="1">
      <alignment horizontal="right" vertical="center"/>
    </xf>
    <xf numFmtId="164" fontId="5" fillId="0" borderId="1" xfId="1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 wrapText="1"/>
    </xf>
    <xf numFmtId="164" fontId="5" fillId="0" borderId="16" xfId="1" applyFont="1" applyBorder="1" applyAlignment="1">
      <alignment horizontal="center" vertical="center"/>
    </xf>
    <xf numFmtId="164" fontId="5" fillId="0" borderId="10" xfId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 wrapText="1"/>
    </xf>
    <xf numFmtId="164" fontId="5" fillId="0" borderId="16" xfId="1" applyFont="1" applyBorder="1" applyAlignment="1">
      <alignment horizontal="center" vertical="center" wrapText="1"/>
    </xf>
    <xf numFmtId="0" fontId="0" fillId="0" borderId="0" xfId="0" applyFill="1" applyBorder="1"/>
    <xf numFmtId="44" fontId="12" fillId="9" borderId="0" xfId="0" applyNumberFormat="1" applyFont="1" applyFill="1" applyBorder="1" applyAlignment="1">
      <alignment horizontal="right" vertical="center"/>
    </xf>
    <xf numFmtId="0" fontId="0" fillId="0" borderId="16" xfId="0" applyBorder="1"/>
    <xf numFmtId="44" fontId="0" fillId="0" borderId="1" xfId="0" applyNumberFormat="1" applyBorder="1" applyAlignment="1">
      <alignment vertical="center"/>
    </xf>
    <xf numFmtId="44" fontId="0" fillId="0" borderId="16" xfId="0" applyNumberFormat="1" applyBorder="1"/>
    <xf numFmtId="14" fontId="0" fillId="0" borderId="16" xfId="0" applyNumberFormat="1" applyBorder="1"/>
    <xf numFmtId="0" fontId="0" fillId="0" borderId="18" xfId="0" applyBorder="1"/>
    <xf numFmtId="0" fontId="11" fillId="0" borderId="0" xfId="0" applyFont="1" applyFill="1" applyBorder="1" applyAlignment="1">
      <alignment horizontal="right" vertical="center"/>
    </xf>
    <xf numFmtId="0" fontId="0" fillId="0" borderId="16" xfId="0" applyFill="1" applyBorder="1"/>
    <xf numFmtId="0" fontId="0" fillId="0" borderId="18" xfId="0" applyFill="1" applyBorder="1"/>
    <xf numFmtId="168" fontId="0" fillId="0" borderId="24" xfId="0" applyNumberFormat="1" applyFill="1" applyBorder="1" applyAlignment="1">
      <alignment horizontal="center"/>
    </xf>
    <xf numFmtId="0" fontId="14" fillId="0" borderId="0" xfId="0" applyFont="1" applyFill="1" applyBorder="1"/>
    <xf numFmtId="168" fontId="0" fillId="0" borderId="25" xfId="0" applyNumberFormat="1" applyFill="1" applyBorder="1" applyAlignment="1">
      <alignment horizontal="center"/>
    </xf>
    <xf numFmtId="0" fontId="15" fillId="0" borderId="0" xfId="0" applyFont="1" applyFill="1" applyBorder="1"/>
    <xf numFmtId="0" fontId="16" fillId="0" borderId="0" xfId="0" applyFont="1" applyAlignment="1">
      <alignment horizontal="justify" vertical="center" readingOrder="1"/>
    </xf>
    <xf numFmtId="0" fontId="0" fillId="0" borderId="18" xfId="0" applyNumberFormat="1" applyBorder="1" applyAlignment="1">
      <alignment horizontal="center" vertical="center"/>
    </xf>
    <xf numFmtId="0" fontId="5" fillId="0" borderId="0" xfId="0" applyFont="1" applyFill="1" applyBorder="1"/>
    <xf numFmtId="168" fontId="0" fillId="0" borderId="0" xfId="0" applyNumberFormat="1" applyFill="1" applyBorder="1"/>
    <xf numFmtId="16" fontId="0" fillId="0" borderId="0" xfId="0" applyNumberFormat="1" applyFill="1" applyBorder="1"/>
    <xf numFmtId="0" fontId="5" fillId="8" borderId="13" xfId="0" applyFont="1" applyFill="1" applyBorder="1" applyAlignment="1">
      <alignment horizontal="center"/>
    </xf>
    <xf numFmtId="164" fontId="0" fillId="2" borderId="0" xfId="0" applyNumberFormat="1" applyFill="1" applyBorder="1"/>
    <xf numFmtId="44" fontId="0" fillId="2" borderId="0" xfId="0" applyNumberFormat="1" applyFill="1" applyBorder="1"/>
    <xf numFmtId="0" fontId="5" fillId="7" borderId="13" xfId="0" applyFont="1" applyFill="1" applyBorder="1" applyAlignment="1">
      <alignment horizontal="center" vertical="center" wrapText="1"/>
    </xf>
    <xf numFmtId="44" fontId="0" fillId="7" borderId="13" xfId="0" applyNumberFormat="1" applyFill="1" applyBorder="1"/>
    <xf numFmtId="0" fontId="5" fillId="7" borderId="9" xfId="0" applyFont="1" applyFill="1" applyBorder="1" applyAlignment="1">
      <alignment horizontal="center" vertical="center" wrapText="1"/>
    </xf>
    <xf numFmtId="44" fontId="0" fillId="7" borderId="9" xfId="0" applyNumberFormat="1" applyFill="1" applyBorder="1"/>
    <xf numFmtId="44" fontId="0" fillId="0" borderId="0" xfId="0" applyNumberFormat="1" applyFill="1" applyBorder="1"/>
    <xf numFmtId="164" fontId="0" fillId="5" borderId="17" xfId="0" applyNumberFormat="1" applyFill="1" applyBorder="1" applyAlignment="1"/>
    <xf numFmtId="164" fontId="0" fillId="5" borderId="17" xfId="1" applyFont="1" applyFill="1" applyBorder="1"/>
    <xf numFmtId="44" fontId="0" fillId="0" borderId="1" xfId="0" applyNumberFormat="1" applyFill="1" applyBorder="1" applyAlignment="1">
      <alignment vertical="center"/>
    </xf>
    <xf numFmtId="167" fontId="0" fillId="0" borderId="0" xfId="0" applyNumberFormat="1" applyFill="1" applyAlignment="1">
      <alignment horizontal="right"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7" fontId="0" fillId="4" borderId="0" xfId="0" applyNumberFormat="1" applyFill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0" fillId="0" borderId="0" xfId="0" applyNumberFormat="1" applyFill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164" fontId="13" fillId="2" borderId="19" xfId="1" applyFont="1" applyFill="1" applyBorder="1" applyAlignment="1">
      <alignment horizontal="center" vertical="center"/>
    </xf>
    <xf numFmtId="164" fontId="13" fillId="2" borderId="21" xfId="1" applyFont="1" applyFill="1" applyBorder="1" applyAlignment="1">
      <alignment horizontal="center" vertical="center"/>
    </xf>
    <xf numFmtId="164" fontId="13" fillId="2" borderId="23" xfId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4" fontId="5" fillId="5" borderId="14" xfId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8" borderId="28" xfId="0" applyFont="1" applyFill="1" applyBorder="1" applyAlignment="1">
      <alignment horizontal="center"/>
    </xf>
    <xf numFmtId="164" fontId="13" fillId="0" borderId="19" xfId="1" applyFont="1" applyFill="1" applyBorder="1" applyAlignment="1">
      <alignment horizontal="center" vertical="center"/>
    </xf>
    <xf numFmtId="164" fontId="13" fillId="0" borderId="21" xfId="1" applyFont="1" applyFill="1" applyBorder="1" applyAlignment="1">
      <alignment horizontal="center" vertical="center"/>
    </xf>
    <xf numFmtId="164" fontId="13" fillId="0" borderId="23" xfId="1" applyFont="1" applyFill="1" applyBorder="1" applyAlignment="1">
      <alignment horizontal="center" vertical="center"/>
    </xf>
    <xf numFmtId="164" fontId="5" fillId="5" borderId="29" xfId="1" applyFont="1" applyFill="1" applyBorder="1" applyAlignment="1">
      <alignment horizontal="center" vertical="center" wrapText="1"/>
    </xf>
    <xf numFmtId="164" fontId="5" fillId="5" borderId="17" xfId="1" applyFont="1" applyFill="1" applyBorder="1" applyAlignment="1">
      <alignment horizontal="center" vertical="center" wrapText="1"/>
    </xf>
    <xf numFmtId="164" fontId="5" fillId="5" borderId="30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4" fontId="5" fillId="2" borderId="9" xfId="0" applyNumberFormat="1" applyFont="1" applyFill="1" applyBorder="1" applyAlignment="1">
      <alignment horizontal="center"/>
    </xf>
    <xf numFmtId="164" fontId="13" fillId="2" borderId="15" xfId="1" applyFont="1" applyFill="1" applyBorder="1" applyAlignment="1">
      <alignment horizontal="center" vertical="center"/>
    </xf>
    <xf numFmtId="164" fontId="13" fillId="2" borderId="20" xfId="1" applyFont="1" applyFill="1" applyBorder="1" applyAlignment="1">
      <alignment horizontal="center" vertical="center"/>
    </xf>
    <xf numFmtId="164" fontId="13" fillId="2" borderId="22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80" zoomScaleNormal="80" workbookViewId="0">
      <selection activeCell="C32" sqref="C32"/>
    </sheetView>
  </sheetViews>
  <sheetFormatPr defaultRowHeight="15" x14ac:dyDescent="0.25"/>
  <cols>
    <col min="1" max="1" width="26.85546875" style="8" bestFit="1" customWidth="1"/>
    <col min="2" max="2" width="25.7109375" style="8" customWidth="1"/>
    <col min="3" max="3" width="24.5703125" style="8" bestFit="1" customWidth="1"/>
    <col min="4" max="4" width="21" style="8" customWidth="1"/>
    <col min="5" max="5" width="20.5703125" style="8" customWidth="1"/>
    <col min="6" max="6" width="13.5703125" style="17" customWidth="1"/>
    <col min="7" max="7" width="13.140625" style="16" bestFit="1" customWidth="1"/>
    <col min="8" max="8" width="21.7109375" style="8" customWidth="1"/>
    <col min="9" max="9" width="49.42578125" style="13" bestFit="1" customWidth="1"/>
    <col min="10" max="10" width="13.7109375" style="13" bestFit="1" customWidth="1"/>
    <col min="11" max="11" width="9.140625" style="8"/>
    <col min="12" max="12" width="17" style="8" bestFit="1" customWidth="1"/>
    <col min="13" max="16384" width="9.140625" style="8"/>
  </cols>
  <sheetData>
    <row r="1" spans="1:10" ht="18.75" x14ac:dyDescent="0.3">
      <c r="B1" s="9" t="s">
        <v>4</v>
      </c>
    </row>
    <row r="3" spans="1:10" x14ac:dyDescent="0.25">
      <c r="A3" s="1" t="s">
        <v>31</v>
      </c>
      <c r="B3" s="10" t="s">
        <v>1</v>
      </c>
      <c r="C3" s="10" t="s">
        <v>2</v>
      </c>
      <c r="D3" s="10" t="s">
        <v>32</v>
      </c>
      <c r="E3" s="10" t="s">
        <v>5</v>
      </c>
      <c r="F3" s="18" t="s">
        <v>7</v>
      </c>
      <c r="G3" s="21" t="s">
        <v>6</v>
      </c>
      <c r="H3" s="10" t="s">
        <v>8</v>
      </c>
      <c r="I3" s="10" t="s">
        <v>41</v>
      </c>
      <c r="J3" s="41"/>
    </row>
    <row r="4" spans="1:10" x14ac:dyDescent="0.25">
      <c r="A4" s="1" t="s">
        <v>0</v>
      </c>
      <c r="B4" s="2"/>
      <c r="C4" s="3" t="s">
        <v>127</v>
      </c>
      <c r="D4" s="2">
        <v>3937501.0799999996</v>
      </c>
      <c r="E4" s="2">
        <f>D4/12</f>
        <v>328125.08999999997</v>
      </c>
      <c r="F4" s="19"/>
      <c r="G4" s="22"/>
      <c r="H4" s="3"/>
      <c r="I4" s="3"/>
    </row>
    <row r="5" spans="1:10" x14ac:dyDescent="0.25">
      <c r="A5" s="1" t="s">
        <v>33</v>
      </c>
      <c r="B5" s="2" t="s">
        <v>34</v>
      </c>
      <c r="C5" s="4" t="s">
        <v>35</v>
      </c>
      <c r="D5" s="2"/>
      <c r="E5" s="2"/>
      <c r="F5" s="19"/>
      <c r="G5" s="22"/>
      <c r="H5" s="3" t="s">
        <v>36</v>
      </c>
      <c r="I5" s="3"/>
    </row>
    <row r="6" spans="1:10" x14ac:dyDescent="0.25">
      <c r="A6" s="1" t="s">
        <v>39</v>
      </c>
      <c r="B6" s="2" t="s">
        <v>40</v>
      </c>
      <c r="C6" s="4"/>
      <c r="D6" s="2">
        <v>-478400.39999999944</v>
      </c>
      <c r="E6" s="2">
        <f>D6/12</f>
        <v>-39866.699999999953</v>
      </c>
      <c r="F6" s="19"/>
      <c r="G6" s="22">
        <v>0.1215</v>
      </c>
      <c r="H6" s="4" t="s">
        <v>38</v>
      </c>
      <c r="I6" s="4"/>
    </row>
    <row r="7" spans="1:10" x14ac:dyDescent="0.25">
      <c r="A7" s="1" t="s">
        <v>58</v>
      </c>
      <c r="B7" s="2" t="s">
        <v>59</v>
      </c>
      <c r="C7" s="3"/>
      <c r="D7" s="2">
        <v>257600.64000000001</v>
      </c>
      <c r="E7" s="2">
        <f t="shared" ref="E7:E19" si="0">D7/12</f>
        <v>21466.720000000001</v>
      </c>
      <c r="F7" s="19"/>
      <c r="G7" s="22"/>
      <c r="H7" s="3" t="s">
        <v>64</v>
      </c>
      <c r="I7" s="3"/>
    </row>
    <row r="8" spans="1:10" x14ac:dyDescent="0.25">
      <c r="A8" s="1" t="s">
        <v>60</v>
      </c>
      <c r="B8" s="2" t="s">
        <v>40</v>
      </c>
      <c r="C8" s="3"/>
      <c r="D8" s="60">
        <v>-679690.79999999981</v>
      </c>
      <c r="E8" s="2">
        <f t="shared" si="0"/>
        <v>-56640.899999999987</v>
      </c>
      <c r="F8" s="19"/>
      <c r="G8" s="62">
        <v>0.162020099956003</v>
      </c>
      <c r="H8" s="3" t="s">
        <v>65</v>
      </c>
      <c r="I8" s="3"/>
    </row>
    <row r="9" spans="1:10" x14ac:dyDescent="0.25">
      <c r="A9" s="1" t="s">
        <v>61</v>
      </c>
      <c r="B9" s="2" t="s">
        <v>62</v>
      </c>
      <c r="C9" s="3"/>
      <c r="D9" s="2">
        <v>195067.31999999983</v>
      </c>
      <c r="E9" s="2">
        <f t="shared" si="0"/>
        <v>16255.609999999986</v>
      </c>
      <c r="F9" s="19">
        <v>4.6498829592146303E-2</v>
      </c>
      <c r="G9" s="22"/>
      <c r="H9" s="3" t="s">
        <v>66</v>
      </c>
      <c r="I9" s="3"/>
    </row>
    <row r="10" spans="1:10" x14ac:dyDescent="0.25">
      <c r="A10" s="1" t="s">
        <v>63</v>
      </c>
      <c r="B10" s="2" t="s">
        <v>59</v>
      </c>
      <c r="C10" s="4"/>
      <c r="D10" s="2">
        <v>108764.28000000026</v>
      </c>
      <c r="E10" s="2">
        <f t="shared" si="0"/>
        <v>9063.6900000000223</v>
      </c>
      <c r="F10" s="19"/>
      <c r="G10" s="22"/>
      <c r="H10" s="4" t="s">
        <v>67</v>
      </c>
      <c r="I10" s="4"/>
    </row>
    <row r="11" spans="1:10" x14ac:dyDescent="0.25">
      <c r="A11" s="1" t="s">
        <v>73</v>
      </c>
      <c r="B11" s="2" t="s">
        <v>59</v>
      </c>
      <c r="C11" s="4"/>
      <c r="D11" s="2">
        <v>87148.799999999814</v>
      </c>
      <c r="E11" s="2">
        <f t="shared" si="0"/>
        <v>7262.3999999999842</v>
      </c>
      <c r="F11" s="19"/>
      <c r="G11" s="22"/>
      <c r="H11" s="4" t="s">
        <v>80</v>
      </c>
      <c r="I11" s="4"/>
      <c r="J11" s="14"/>
    </row>
    <row r="12" spans="1:10" x14ac:dyDescent="0.25">
      <c r="A12" s="1" t="s">
        <v>82</v>
      </c>
      <c r="B12" s="2" t="s">
        <v>59</v>
      </c>
      <c r="C12" s="4"/>
      <c r="D12" s="2">
        <v>10055.519999999553</v>
      </c>
      <c r="E12" s="2">
        <f t="shared" si="0"/>
        <v>837.95999999996275</v>
      </c>
      <c r="F12" s="19"/>
      <c r="G12" s="22"/>
      <c r="H12" s="4" t="s">
        <v>81</v>
      </c>
      <c r="I12" s="4"/>
      <c r="J12" s="40"/>
    </row>
    <row r="13" spans="1:10" x14ac:dyDescent="0.25">
      <c r="A13" s="1" t="s">
        <v>85</v>
      </c>
      <c r="B13" s="2" t="s">
        <v>34</v>
      </c>
      <c r="C13" s="84" t="s">
        <v>86</v>
      </c>
      <c r="D13" s="2"/>
      <c r="E13" s="2">
        <f t="shared" si="0"/>
        <v>0</v>
      </c>
      <c r="F13" s="19"/>
      <c r="G13" s="22"/>
      <c r="H13" s="4" t="s">
        <v>87</v>
      </c>
      <c r="I13" s="4"/>
      <c r="J13" s="14"/>
    </row>
    <row r="14" spans="1:10" x14ac:dyDescent="0.25">
      <c r="A14" s="1" t="s">
        <v>92</v>
      </c>
      <c r="B14" s="2" t="s">
        <v>59</v>
      </c>
      <c r="C14" s="84"/>
      <c r="D14" s="2">
        <v>20088.959999999963</v>
      </c>
      <c r="E14" s="2">
        <f t="shared" si="0"/>
        <v>1674.079999999997</v>
      </c>
      <c r="F14" s="19"/>
      <c r="G14" s="22"/>
      <c r="H14" s="4" t="s">
        <v>93</v>
      </c>
      <c r="I14" s="4"/>
      <c r="J14" s="14"/>
    </row>
    <row r="15" spans="1:10" x14ac:dyDescent="0.25">
      <c r="A15" s="1" t="s">
        <v>94</v>
      </c>
      <c r="B15" s="2" t="s">
        <v>59</v>
      </c>
      <c r="C15" s="84"/>
      <c r="D15" s="2">
        <v>2441.2800000002608</v>
      </c>
      <c r="E15" s="2">
        <f t="shared" si="0"/>
        <v>203.44000000002174</v>
      </c>
      <c r="F15" s="19"/>
      <c r="G15" s="22"/>
      <c r="H15" s="4" t="s">
        <v>95</v>
      </c>
      <c r="I15" s="4"/>
      <c r="J15" s="14"/>
    </row>
    <row r="16" spans="1:10" x14ac:dyDescent="0.25">
      <c r="A16" s="1" t="s">
        <v>96</v>
      </c>
      <c r="B16" s="2" t="s">
        <v>59</v>
      </c>
      <c r="C16" s="84"/>
      <c r="D16" s="2">
        <v>4322.160000000149</v>
      </c>
      <c r="E16" s="2">
        <f t="shared" si="0"/>
        <v>360.1800000000124</v>
      </c>
      <c r="F16" s="19"/>
      <c r="G16" s="22"/>
      <c r="H16" s="4" t="s">
        <v>98</v>
      </c>
      <c r="I16" s="4"/>
      <c r="J16" s="14"/>
    </row>
    <row r="17" spans="1:10" x14ac:dyDescent="0.25">
      <c r="A17" s="1" t="s">
        <v>163</v>
      </c>
      <c r="B17" s="2" t="s">
        <v>34</v>
      </c>
      <c r="C17" s="3" t="s">
        <v>164</v>
      </c>
      <c r="D17" s="2"/>
      <c r="E17" s="2"/>
      <c r="F17" s="19"/>
      <c r="G17" s="22"/>
      <c r="H17" s="3" t="s">
        <v>165</v>
      </c>
      <c r="I17" s="4"/>
      <c r="J17" s="14"/>
    </row>
    <row r="18" spans="1:10" x14ac:dyDescent="0.25">
      <c r="A18" s="1"/>
      <c r="B18" s="2"/>
      <c r="C18" s="84"/>
      <c r="D18" s="2"/>
      <c r="E18" s="2"/>
      <c r="F18" s="19"/>
      <c r="G18" s="22"/>
      <c r="H18" s="4"/>
      <c r="I18" s="4"/>
      <c r="J18" s="14"/>
    </row>
    <row r="19" spans="1:10" x14ac:dyDescent="0.25">
      <c r="A19" s="1"/>
      <c r="B19" s="2"/>
      <c r="C19" s="4"/>
      <c r="D19" s="2"/>
      <c r="E19" s="2">
        <f t="shared" si="0"/>
        <v>0</v>
      </c>
      <c r="F19" s="19"/>
      <c r="G19" s="22"/>
      <c r="H19" s="4"/>
      <c r="I19" s="4"/>
      <c r="J19" s="14"/>
    </row>
    <row r="20" spans="1:10" x14ac:dyDescent="0.25">
      <c r="A20" s="5" t="s">
        <v>3</v>
      </c>
      <c r="B20" s="6"/>
      <c r="C20" s="7"/>
      <c r="D20" s="12">
        <f>SUM(D4:D19)</f>
        <v>3464898.8400000003</v>
      </c>
      <c r="E20" s="12">
        <f>SUM(E4:E19)</f>
        <v>288741.56999999989</v>
      </c>
      <c r="F20" s="25">
        <f>SUM(F4:F19)</f>
        <v>4.6498829592146303E-2</v>
      </c>
      <c r="G20" s="23">
        <f>SUM(G4:G19)</f>
        <v>0.28352009995600302</v>
      </c>
      <c r="H20" s="7"/>
      <c r="I20" s="7"/>
    </row>
    <row r="21" spans="1:10" x14ac:dyDescent="0.25">
      <c r="B21" s="11"/>
      <c r="D21" s="11"/>
      <c r="E21" s="11"/>
      <c r="F21" s="20"/>
      <c r="G21" s="24"/>
    </row>
    <row r="22" spans="1:10" x14ac:dyDescent="0.25">
      <c r="D22" s="11"/>
    </row>
    <row r="23" spans="1:10" x14ac:dyDescent="0.25">
      <c r="D23" s="73"/>
      <c r="I23" s="15"/>
    </row>
    <row r="24" spans="1:10" x14ac:dyDescent="0.25">
      <c r="D24" s="73"/>
    </row>
    <row r="25" spans="1:10" x14ac:dyDescent="0.25">
      <c r="D25" s="61"/>
    </row>
  </sheetData>
  <conditionalFormatting sqref="B1:B11 B13:B16 B18:B1048576">
    <cfRule type="containsText" dxfId="5" priority="5" operator="containsText" text="acréscimo">
      <formula>NOT(ISERROR(SEARCH("acréscimo",B1)))</formula>
    </cfRule>
    <cfRule type="containsText" dxfId="4" priority="6" operator="containsText" text="supressão">
      <formula>NOT(ISERROR(SEARCH("supressão",B1)))</formula>
    </cfRule>
  </conditionalFormatting>
  <conditionalFormatting sqref="B12">
    <cfRule type="containsText" dxfId="3" priority="3" operator="containsText" text="acréscimo">
      <formula>NOT(ISERROR(SEARCH("acréscimo",B12)))</formula>
    </cfRule>
    <cfRule type="containsText" dxfId="2" priority="4" operator="containsText" text="supressão">
      <formula>NOT(ISERROR(SEARCH("supressão",B12)))</formula>
    </cfRule>
  </conditionalFormatting>
  <conditionalFormatting sqref="B17">
    <cfRule type="containsText" dxfId="1" priority="1" operator="containsText" text="acréscimo">
      <formula>NOT(ISERROR(SEARCH("acréscimo",B17)))</formula>
    </cfRule>
    <cfRule type="containsText" dxfId="0" priority="2" operator="containsText" text="supressão">
      <formula>NOT(ISERROR(SEARCH("supressão",B17)))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2"/>
  <sheetViews>
    <sheetView topLeftCell="B283" workbookViewId="0">
      <selection activeCell="H312" sqref="H312"/>
    </sheetView>
  </sheetViews>
  <sheetFormatPr defaultRowHeight="15" x14ac:dyDescent="0.25"/>
  <cols>
    <col min="2" max="2" width="16" bestFit="1" customWidth="1"/>
    <col min="4" max="4" width="46.7109375" bestFit="1" customWidth="1"/>
    <col min="5" max="5" width="13.140625" bestFit="1" customWidth="1"/>
    <col min="6" max="6" width="16.42578125" bestFit="1" customWidth="1"/>
    <col min="7" max="7" width="15.7109375" bestFit="1" customWidth="1"/>
    <col min="8" max="8" width="13.85546875" bestFit="1" customWidth="1"/>
    <col min="9" max="9" width="6" customWidth="1"/>
    <col min="10" max="10" width="11.28515625" bestFit="1" customWidth="1"/>
    <col min="11" max="11" width="15.85546875" bestFit="1" customWidth="1"/>
    <col min="12" max="12" width="14.28515625" bestFit="1" customWidth="1"/>
    <col min="13" max="13" width="14.28515625" style="60" bestFit="1" customWidth="1"/>
  </cols>
  <sheetData>
    <row r="1" spans="3:8" ht="15.75" thickBot="1" x14ac:dyDescent="0.3"/>
    <row r="2" spans="3:8" ht="15.75" thickBot="1" x14ac:dyDescent="0.3">
      <c r="C2" s="150" t="s">
        <v>53</v>
      </c>
      <c r="D2" s="151"/>
      <c r="E2" s="151"/>
      <c r="F2" s="151"/>
      <c r="G2" s="151"/>
      <c r="H2" s="152"/>
    </row>
    <row r="3" spans="3:8" ht="30.75" thickBot="1" x14ac:dyDescent="0.3">
      <c r="C3" s="27" t="s">
        <v>9</v>
      </c>
      <c r="D3" s="27" t="s">
        <v>10</v>
      </c>
      <c r="E3" s="28" t="s">
        <v>11</v>
      </c>
      <c r="F3" s="28" t="s">
        <v>12</v>
      </c>
      <c r="G3" s="28" t="s">
        <v>15</v>
      </c>
      <c r="H3" s="28" t="s">
        <v>13</v>
      </c>
    </row>
    <row r="4" spans="3:8" ht="15.75" thickBot="1" x14ac:dyDescent="0.3">
      <c r="C4" s="29">
        <v>1</v>
      </c>
      <c r="D4" s="30" t="s">
        <v>14</v>
      </c>
      <c r="E4" s="29">
        <v>8</v>
      </c>
      <c r="F4" s="31">
        <v>3065.17</v>
      </c>
      <c r="G4" s="31">
        <f>E4*F4</f>
        <v>24521.360000000001</v>
      </c>
      <c r="H4" s="31">
        <f>G4*12</f>
        <v>294256.32</v>
      </c>
    </row>
    <row r="5" spans="3:8" ht="15.75" thickBot="1" x14ac:dyDescent="0.3">
      <c r="C5" s="29">
        <v>2</v>
      </c>
      <c r="D5" s="30" t="s">
        <v>16</v>
      </c>
      <c r="E5" s="29">
        <v>11</v>
      </c>
      <c r="F5" s="31">
        <v>2476.88</v>
      </c>
      <c r="G5" s="31">
        <f t="shared" ref="G5:G18" si="0">E5*F5</f>
        <v>27245.68</v>
      </c>
      <c r="H5" s="31">
        <f t="shared" ref="H5:H18" si="1">G5*12</f>
        <v>326948.16000000003</v>
      </c>
    </row>
    <row r="6" spans="3:8" ht="15.75" thickBot="1" x14ac:dyDescent="0.3">
      <c r="C6" s="29">
        <v>3</v>
      </c>
      <c r="D6" s="30" t="s">
        <v>17</v>
      </c>
      <c r="E6" s="29">
        <v>1</v>
      </c>
      <c r="F6" s="31">
        <v>2177.09</v>
      </c>
      <c r="G6" s="31">
        <f t="shared" si="0"/>
        <v>2177.09</v>
      </c>
      <c r="H6" s="31">
        <f t="shared" si="1"/>
        <v>26125.08</v>
      </c>
    </row>
    <row r="7" spans="3:8" ht="15.75" thickBot="1" x14ac:dyDescent="0.3">
      <c r="C7" s="29">
        <v>4</v>
      </c>
      <c r="D7" s="30" t="s">
        <v>18</v>
      </c>
      <c r="E7" s="29">
        <v>16</v>
      </c>
      <c r="F7" s="31">
        <v>3208.07</v>
      </c>
      <c r="G7" s="31">
        <f t="shared" si="0"/>
        <v>51329.120000000003</v>
      </c>
      <c r="H7" s="31">
        <f t="shared" si="1"/>
        <v>615949.44000000006</v>
      </c>
    </row>
    <row r="8" spans="3:8" ht="15.75" thickBot="1" x14ac:dyDescent="0.3">
      <c r="C8" s="29">
        <v>5</v>
      </c>
      <c r="D8" s="30" t="s">
        <v>19</v>
      </c>
      <c r="E8" s="29">
        <v>11</v>
      </c>
      <c r="F8" s="31">
        <v>2547.64</v>
      </c>
      <c r="G8" s="31">
        <f t="shared" si="0"/>
        <v>28024.039999999997</v>
      </c>
      <c r="H8" s="31">
        <f t="shared" si="1"/>
        <v>336288.48</v>
      </c>
    </row>
    <row r="9" spans="3:8" ht="15.75" thickBot="1" x14ac:dyDescent="0.3">
      <c r="C9" s="29">
        <v>6</v>
      </c>
      <c r="D9" s="30" t="s">
        <v>20</v>
      </c>
      <c r="E9" s="29">
        <v>22</v>
      </c>
      <c r="F9" s="31">
        <v>2163.58</v>
      </c>
      <c r="G9" s="31">
        <f t="shared" si="0"/>
        <v>47598.759999999995</v>
      </c>
      <c r="H9" s="31">
        <f t="shared" si="1"/>
        <v>571185.11999999988</v>
      </c>
    </row>
    <row r="10" spans="3:8" ht="15.75" thickBot="1" x14ac:dyDescent="0.3">
      <c r="C10" s="29">
        <v>7</v>
      </c>
      <c r="D10" s="30" t="s">
        <v>21</v>
      </c>
      <c r="E10" s="29">
        <v>4</v>
      </c>
      <c r="F10" s="31">
        <v>2195.7800000000002</v>
      </c>
      <c r="G10" s="31">
        <f t="shared" si="0"/>
        <v>8783.1200000000008</v>
      </c>
      <c r="H10" s="31">
        <f t="shared" si="1"/>
        <v>105397.44</v>
      </c>
    </row>
    <row r="11" spans="3:8" ht="15.75" thickBot="1" x14ac:dyDescent="0.3">
      <c r="C11" s="29">
        <v>8</v>
      </c>
      <c r="D11" s="30" t="s">
        <v>22</v>
      </c>
      <c r="E11" s="29">
        <v>2</v>
      </c>
      <c r="F11" s="31">
        <v>2542.08</v>
      </c>
      <c r="G11" s="31">
        <f t="shared" si="0"/>
        <v>5084.16</v>
      </c>
      <c r="H11" s="31">
        <f t="shared" si="1"/>
        <v>61009.919999999998</v>
      </c>
    </row>
    <row r="12" spans="3:8" ht="15.75" thickBot="1" x14ac:dyDescent="0.3">
      <c r="C12" s="29">
        <v>9</v>
      </c>
      <c r="D12" s="30" t="s">
        <v>23</v>
      </c>
      <c r="E12" s="29">
        <v>4</v>
      </c>
      <c r="F12" s="31">
        <v>6604.52</v>
      </c>
      <c r="G12" s="31">
        <f>E12*F12</f>
        <v>26418.080000000002</v>
      </c>
      <c r="H12" s="31">
        <f t="shared" si="1"/>
        <v>317016.96000000002</v>
      </c>
    </row>
    <row r="13" spans="3:8" ht="15.75" thickBot="1" x14ac:dyDescent="0.3">
      <c r="C13" s="29">
        <v>10</v>
      </c>
      <c r="D13" s="30" t="s">
        <v>24</v>
      </c>
      <c r="E13" s="29">
        <v>2</v>
      </c>
      <c r="F13" s="31">
        <v>2315.71</v>
      </c>
      <c r="G13" s="31">
        <f t="shared" si="0"/>
        <v>4631.42</v>
      </c>
      <c r="H13" s="31">
        <f t="shared" si="1"/>
        <v>55577.04</v>
      </c>
    </row>
    <row r="14" spans="3:8" ht="15.75" thickBot="1" x14ac:dyDescent="0.3">
      <c r="C14" s="29">
        <v>11</v>
      </c>
      <c r="D14" s="30" t="s">
        <v>25</v>
      </c>
      <c r="E14" s="29">
        <v>4</v>
      </c>
      <c r="F14" s="31">
        <v>1967.69</v>
      </c>
      <c r="G14" s="31">
        <f t="shared" si="0"/>
        <v>7870.76</v>
      </c>
      <c r="H14" s="31">
        <f t="shared" si="1"/>
        <v>94449.12</v>
      </c>
    </row>
    <row r="15" spans="3:8" ht="15.75" thickBot="1" x14ac:dyDescent="0.3">
      <c r="C15" s="29">
        <v>12</v>
      </c>
      <c r="D15" s="30" t="s">
        <v>26</v>
      </c>
      <c r="E15" s="29">
        <v>6</v>
      </c>
      <c r="F15" s="31">
        <v>2255.2199999999998</v>
      </c>
      <c r="G15" s="31">
        <f t="shared" si="0"/>
        <v>13531.32</v>
      </c>
      <c r="H15" s="31">
        <f t="shared" si="1"/>
        <v>162375.84</v>
      </c>
    </row>
    <row r="16" spans="3:8" ht="15.75" thickBot="1" x14ac:dyDescent="0.3">
      <c r="C16" s="29">
        <v>13</v>
      </c>
      <c r="D16" s="30" t="s">
        <v>27</v>
      </c>
      <c r="E16" s="29">
        <v>3</v>
      </c>
      <c r="F16" s="31">
        <v>2437.2600000000002</v>
      </c>
      <c r="G16" s="31">
        <f t="shared" si="0"/>
        <v>7311.7800000000007</v>
      </c>
      <c r="H16" s="31">
        <f t="shared" si="1"/>
        <v>87741.360000000015</v>
      </c>
    </row>
    <row r="17" spans="3:11" ht="15.75" thickBot="1" x14ac:dyDescent="0.3">
      <c r="C17" s="29">
        <v>14</v>
      </c>
      <c r="D17" s="30" t="s">
        <v>28</v>
      </c>
      <c r="E17" s="29">
        <v>12</v>
      </c>
      <c r="F17" s="31">
        <v>2904.21</v>
      </c>
      <c r="G17" s="31">
        <f t="shared" si="0"/>
        <v>34850.520000000004</v>
      </c>
      <c r="H17" s="31">
        <f t="shared" si="1"/>
        <v>418206.24000000005</v>
      </c>
    </row>
    <row r="18" spans="3:11" ht="15.75" thickBot="1" x14ac:dyDescent="0.3">
      <c r="C18" s="29">
        <v>15</v>
      </c>
      <c r="D18" s="30" t="s">
        <v>29</v>
      </c>
      <c r="E18" s="29">
        <v>12</v>
      </c>
      <c r="F18" s="31">
        <v>3228.99</v>
      </c>
      <c r="G18" s="31">
        <f t="shared" si="0"/>
        <v>38747.879999999997</v>
      </c>
      <c r="H18" s="31">
        <f t="shared" si="1"/>
        <v>464974.55999999994</v>
      </c>
    </row>
    <row r="19" spans="3:11" ht="15.75" thickBot="1" x14ac:dyDescent="0.3">
      <c r="C19" s="160" t="s">
        <v>30</v>
      </c>
      <c r="D19" s="161"/>
      <c r="E19" s="34">
        <f>SUM(E4:E18)</f>
        <v>118</v>
      </c>
      <c r="F19" s="33"/>
      <c r="G19" s="32">
        <f>SUM(G4:G18)</f>
        <v>328125.09000000003</v>
      </c>
      <c r="H19" s="32">
        <f>SUM(H4:H18)</f>
        <v>3937501.0799999996</v>
      </c>
    </row>
    <row r="21" spans="3:11" ht="15.75" thickBot="1" x14ac:dyDescent="0.3"/>
    <row r="22" spans="3:11" ht="15.75" thickBot="1" x14ac:dyDescent="0.3">
      <c r="C22" s="150" t="s">
        <v>37</v>
      </c>
      <c r="D22" s="151"/>
      <c r="E22" s="151"/>
      <c r="F22" s="151"/>
      <c r="G22" s="151"/>
      <c r="H22" s="152"/>
    </row>
    <row r="23" spans="3:11" ht="30.75" thickBot="1" x14ac:dyDescent="0.3">
      <c r="C23" s="27" t="s">
        <v>9</v>
      </c>
      <c r="D23" s="27" t="s">
        <v>10</v>
      </c>
      <c r="E23" s="28" t="s">
        <v>11</v>
      </c>
      <c r="F23" s="28" t="s">
        <v>12</v>
      </c>
      <c r="G23" s="28" t="s">
        <v>15</v>
      </c>
      <c r="H23" s="28" t="s">
        <v>13</v>
      </c>
    </row>
    <row r="24" spans="3:11" ht="15.75" thickBot="1" x14ac:dyDescent="0.3">
      <c r="C24" s="29">
        <v>1</v>
      </c>
      <c r="D24" s="30" t="s">
        <v>14</v>
      </c>
      <c r="E24" s="29">
        <v>8</v>
      </c>
      <c r="F24" s="31">
        <v>3065.17</v>
      </c>
      <c r="G24" s="31">
        <f>E24*F24</f>
        <v>24521.360000000001</v>
      </c>
      <c r="H24" s="31">
        <f>G24*12</f>
        <v>294256.32</v>
      </c>
      <c r="J24" s="38">
        <f>G24-G4</f>
        <v>0</v>
      </c>
      <c r="K24" s="38">
        <f>H24-H4</f>
        <v>0</v>
      </c>
    </row>
    <row r="25" spans="3:11" ht="15.75" thickBot="1" x14ac:dyDescent="0.3">
      <c r="C25" s="35">
        <v>2</v>
      </c>
      <c r="D25" s="36" t="s">
        <v>16</v>
      </c>
      <c r="E25" s="35">
        <v>8</v>
      </c>
      <c r="F25" s="37">
        <v>2476.88</v>
      </c>
      <c r="G25" s="37">
        <f t="shared" ref="G25:G38" si="2">E25*F25</f>
        <v>19815.04</v>
      </c>
      <c r="H25" s="37">
        <f t="shared" ref="H25:H38" si="3">G25*12</f>
        <v>237780.48000000001</v>
      </c>
      <c r="J25" s="39">
        <f t="shared" ref="J25:K38" si="4">G25-G5</f>
        <v>-7430.6399999999994</v>
      </c>
      <c r="K25" s="39">
        <f t="shared" si="4"/>
        <v>-89167.680000000022</v>
      </c>
    </row>
    <row r="26" spans="3:11" ht="15.75" thickBot="1" x14ac:dyDescent="0.3">
      <c r="C26" s="29">
        <v>3</v>
      </c>
      <c r="D26" s="30" t="s">
        <v>17</v>
      </c>
      <c r="E26" s="29">
        <v>1</v>
      </c>
      <c r="F26" s="31">
        <v>2177.09</v>
      </c>
      <c r="G26" s="31">
        <f t="shared" si="2"/>
        <v>2177.09</v>
      </c>
      <c r="H26" s="31">
        <f t="shared" si="3"/>
        <v>26125.08</v>
      </c>
      <c r="J26" s="38">
        <f t="shared" si="4"/>
        <v>0</v>
      </c>
      <c r="K26" s="38">
        <f t="shared" si="4"/>
        <v>0</v>
      </c>
    </row>
    <row r="27" spans="3:11" ht="15.75" thickBot="1" x14ac:dyDescent="0.3">
      <c r="C27" s="29">
        <v>4</v>
      </c>
      <c r="D27" s="30" t="s">
        <v>18</v>
      </c>
      <c r="E27" s="29">
        <v>16</v>
      </c>
      <c r="F27" s="31">
        <v>3208.07</v>
      </c>
      <c r="G27" s="31">
        <f t="shared" si="2"/>
        <v>51329.120000000003</v>
      </c>
      <c r="H27" s="31">
        <f t="shared" si="3"/>
        <v>615949.44000000006</v>
      </c>
      <c r="J27" s="38">
        <f t="shared" si="4"/>
        <v>0</v>
      </c>
      <c r="K27" s="38">
        <f t="shared" si="4"/>
        <v>0</v>
      </c>
    </row>
    <row r="28" spans="3:11" ht="15.75" thickBot="1" x14ac:dyDescent="0.3">
      <c r="C28" s="29">
        <v>5</v>
      </c>
      <c r="D28" s="30" t="s">
        <v>19</v>
      </c>
      <c r="E28" s="29">
        <v>11</v>
      </c>
      <c r="F28" s="31">
        <v>2547.64</v>
      </c>
      <c r="G28" s="31">
        <f t="shared" si="2"/>
        <v>28024.039999999997</v>
      </c>
      <c r="H28" s="31">
        <f t="shared" si="3"/>
        <v>336288.48</v>
      </c>
      <c r="J28" s="38">
        <f t="shared" si="4"/>
        <v>0</v>
      </c>
      <c r="K28" s="38">
        <f t="shared" si="4"/>
        <v>0</v>
      </c>
    </row>
    <row r="29" spans="3:11" ht="15.75" thickBot="1" x14ac:dyDescent="0.3">
      <c r="C29" s="35">
        <v>6</v>
      </c>
      <c r="D29" s="36" t="s">
        <v>20</v>
      </c>
      <c r="E29" s="35">
        <v>16</v>
      </c>
      <c r="F29" s="37">
        <v>2163.58</v>
      </c>
      <c r="G29" s="37">
        <f t="shared" si="2"/>
        <v>34617.279999999999</v>
      </c>
      <c r="H29" s="37">
        <f t="shared" si="3"/>
        <v>415407.35999999999</v>
      </c>
      <c r="J29" s="39">
        <f t="shared" si="4"/>
        <v>-12981.479999999996</v>
      </c>
      <c r="K29" s="39">
        <f t="shared" si="4"/>
        <v>-155777.75999999989</v>
      </c>
    </row>
    <row r="30" spans="3:11" ht="15.75" thickBot="1" x14ac:dyDescent="0.3">
      <c r="C30" s="29">
        <v>7</v>
      </c>
      <c r="D30" s="30" t="s">
        <v>21</v>
      </c>
      <c r="E30" s="29">
        <v>4</v>
      </c>
      <c r="F30" s="31">
        <v>2195.7800000000002</v>
      </c>
      <c r="G30" s="31">
        <f t="shared" si="2"/>
        <v>8783.1200000000008</v>
      </c>
      <c r="H30" s="31">
        <f t="shared" si="3"/>
        <v>105397.44</v>
      </c>
      <c r="J30" s="38">
        <f t="shared" si="4"/>
        <v>0</v>
      </c>
      <c r="K30" s="38">
        <f t="shared" si="4"/>
        <v>0</v>
      </c>
    </row>
    <row r="31" spans="3:11" ht="15.75" thickBot="1" x14ac:dyDescent="0.3">
      <c r="C31" s="29">
        <v>8</v>
      </c>
      <c r="D31" s="30" t="s">
        <v>22</v>
      </c>
      <c r="E31" s="29">
        <v>2</v>
      </c>
      <c r="F31" s="31">
        <v>2542.08</v>
      </c>
      <c r="G31" s="31">
        <f t="shared" si="2"/>
        <v>5084.16</v>
      </c>
      <c r="H31" s="31">
        <f t="shared" si="3"/>
        <v>61009.919999999998</v>
      </c>
      <c r="J31" s="38">
        <f t="shared" si="4"/>
        <v>0</v>
      </c>
      <c r="K31" s="38">
        <f t="shared" si="4"/>
        <v>0</v>
      </c>
    </row>
    <row r="32" spans="3:11" ht="15.75" thickBot="1" x14ac:dyDescent="0.3">
      <c r="C32" s="29">
        <v>9</v>
      </c>
      <c r="D32" s="30" t="s">
        <v>23</v>
      </c>
      <c r="E32" s="29">
        <v>4</v>
      </c>
      <c r="F32" s="31">
        <v>6604.52</v>
      </c>
      <c r="G32" s="31">
        <f t="shared" si="2"/>
        <v>26418.080000000002</v>
      </c>
      <c r="H32" s="31">
        <f t="shared" si="3"/>
        <v>317016.96000000002</v>
      </c>
      <c r="J32" s="38">
        <f t="shared" si="4"/>
        <v>0</v>
      </c>
      <c r="K32" s="38">
        <f t="shared" si="4"/>
        <v>0</v>
      </c>
    </row>
    <row r="33" spans="2:11" ht="15.75" thickBot="1" x14ac:dyDescent="0.3">
      <c r="C33" s="35">
        <v>10</v>
      </c>
      <c r="D33" s="36" t="s">
        <v>24</v>
      </c>
      <c r="E33" s="35">
        <v>1</v>
      </c>
      <c r="F33" s="37">
        <v>2315.71</v>
      </c>
      <c r="G33" s="37">
        <f t="shared" si="2"/>
        <v>2315.71</v>
      </c>
      <c r="H33" s="37">
        <f t="shared" si="3"/>
        <v>27788.52</v>
      </c>
      <c r="J33" s="39">
        <f t="shared" si="4"/>
        <v>-2315.71</v>
      </c>
      <c r="K33" s="39">
        <f t="shared" si="4"/>
        <v>-27788.52</v>
      </c>
    </row>
    <row r="34" spans="2:11" ht="15.75" thickBot="1" x14ac:dyDescent="0.3">
      <c r="C34" s="35">
        <v>11</v>
      </c>
      <c r="D34" s="36" t="s">
        <v>25</v>
      </c>
      <c r="E34" s="35">
        <v>3</v>
      </c>
      <c r="F34" s="37">
        <v>1967.69</v>
      </c>
      <c r="G34" s="37">
        <f t="shared" si="2"/>
        <v>5903.07</v>
      </c>
      <c r="H34" s="37">
        <f t="shared" si="3"/>
        <v>70836.84</v>
      </c>
      <c r="J34" s="39">
        <f t="shared" si="4"/>
        <v>-1967.6900000000005</v>
      </c>
      <c r="K34" s="39">
        <f t="shared" si="4"/>
        <v>-23612.28</v>
      </c>
    </row>
    <row r="35" spans="2:11" ht="15.75" thickBot="1" x14ac:dyDescent="0.3">
      <c r="C35" s="35">
        <v>12</v>
      </c>
      <c r="D35" s="36" t="s">
        <v>26</v>
      </c>
      <c r="E35" s="35">
        <v>5</v>
      </c>
      <c r="F35" s="37">
        <v>2255.2199999999998</v>
      </c>
      <c r="G35" s="37">
        <f t="shared" si="2"/>
        <v>11276.099999999999</v>
      </c>
      <c r="H35" s="37">
        <f t="shared" si="3"/>
        <v>135313.19999999998</v>
      </c>
      <c r="J35" s="39">
        <f t="shared" si="4"/>
        <v>-2255.2200000000012</v>
      </c>
      <c r="K35" s="39">
        <f t="shared" si="4"/>
        <v>-27062.640000000014</v>
      </c>
    </row>
    <row r="36" spans="2:11" ht="15.75" thickBot="1" x14ac:dyDescent="0.3">
      <c r="C36" s="29">
        <v>13</v>
      </c>
      <c r="D36" s="30" t="s">
        <v>27</v>
      </c>
      <c r="E36" s="29">
        <v>3</v>
      </c>
      <c r="F36" s="31">
        <v>2437.2600000000002</v>
      </c>
      <c r="G36" s="31">
        <f t="shared" si="2"/>
        <v>7311.7800000000007</v>
      </c>
      <c r="H36" s="31">
        <f t="shared" si="3"/>
        <v>87741.360000000015</v>
      </c>
      <c r="J36" s="38">
        <f t="shared" si="4"/>
        <v>0</v>
      </c>
      <c r="K36" s="38">
        <f t="shared" si="4"/>
        <v>0</v>
      </c>
    </row>
    <row r="37" spans="2:11" ht="15.75" thickBot="1" x14ac:dyDescent="0.3">
      <c r="C37" s="29">
        <v>14</v>
      </c>
      <c r="D37" s="30" t="s">
        <v>28</v>
      </c>
      <c r="E37" s="29">
        <v>12</v>
      </c>
      <c r="F37" s="31">
        <v>2904.21</v>
      </c>
      <c r="G37" s="31">
        <f t="shared" si="2"/>
        <v>34850.520000000004</v>
      </c>
      <c r="H37" s="31">
        <f t="shared" si="3"/>
        <v>418206.24000000005</v>
      </c>
      <c r="J37" s="38">
        <f t="shared" si="4"/>
        <v>0</v>
      </c>
      <c r="K37" s="38">
        <f t="shared" si="4"/>
        <v>0</v>
      </c>
    </row>
    <row r="38" spans="2:11" ht="15.75" thickBot="1" x14ac:dyDescent="0.3">
      <c r="C38" s="35">
        <v>15</v>
      </c>
      <c r="D38" s="36" t="s">
        <v>29</v>
      </c>
      <c r="E38" s="35">
        <v>8</v>
      </c>
      <c r="F38" s="37">
        <v>3228.99</v>
      </c>
      <c r="G38" s="37">
        <f t="shared" si="2"/>
        <v>25831.919999999998</v>
      </c>
      <c r="H38" s="37">
        <f t="shared" si="3"/>
        <v>309983.03999999998</v>
      </c>
      <c r="J38" s="39">
        <f t="shared" si="4"/>
        <v>-12915.96</v>
      </c>
      <c r="K38" s="39">
        <f t="shared" si="4"/>
        <v>-154991.51999999996</v>
      </c>
    </row>
    <row r="39" spans="2:11" ht="15.75" thickBot="1" x14ac:dyDescent="0.3">
      <c r="C39" s="160" t="s">
        <v>30</v>
      </c>
      <c r="D39" s="161"/>
      <c r="E39" s="34">
        <f>SUM(E24:E38)</f>
        <v>102</v>
      </c>
      <c r="F39" s="33"/>
      <c r="G39" s="32">
        <f>SUM(G24:G38)</f>
        <v>288258.38999999996</v>
      </c>
      <c r="H39" s="32">
        <f>SUM(H24:H38)</f>
        <v>3459100.68</v>
      </c>
    </row>
    <row r="40" spans="2:11" x14ac:dyDescent="0.25">
      <c r="G40" s="38">
        <f>G39-G19</f>
        <v>-39866.70000000007</v>
      </c>
      <c r="H40" s="38">
        <f>H39-H19</f>
        <v>-478400.39999999944</v>
      </c>
    </row>
    <row r="42" spans="2:11" ht="15.75" thickBot="1" x14ac:dyDescent="0.3"/>
    <row r="43" spans="2:11" ht="15.75" thickBot="1" x14ac:dyDescent="0.3">
      <c r="C43" s="150" t="s">
        <v>68</v>
      </c>
      <c r="D43" s="151"/>
      <c r="E43" s="151"/>
      <c r="F43" s="151"/>
      <c r="G43" s="151"/>
      <c r="H43" s="152"/>
    </row>
    <row r="44" spans="2:11" ht="30.75" thickBot="1" x14ac:dyDescent="0.3">
      <c r="B44" t="s">
        <v>42</v>
      </c>
      <c r="C44" s="27" t="s">
        <v>9</v>
      </c>
      <c r="D44" s="27" t="s">
        <v>10</v>
      </c>
      <c r="E44" s="28" t="s">
        <v>11</v>
      </c>
      <c r="F44" s="28" t="s">
        <v>12</v>
      </c>
      <c r="G44" s="28" t="s">
        <v>57</v>
      </c>
      <c r="H44" s="28" t="s">
        <v>13</v>
      </c>
    </row>
    <row r="45" spans="2:11" ht="15.75" thickBot="1" x14ac:dyDescent="0.3">
      <c r="B45" s="26" t="s">
        <v>43</v>
      </c>
      <c r="C45" s="35">
        <v>1</v>
      </c>
      <c r="D45" s="36" t="s">
        <v>14</v>
      </c>
      <c r="E45" s="35">
        <v>8</v>
      </c>
      <c r="F45" s="37">
        <v>3231</v>
      </c>
      <c r="G45" s="37">
        <f>E45*F45</f>
        <v>25848</v>
      </c>
      <c r="H45" s="37">
        <f>G45*12</f>
        <v>310176</v>
      </c>
      <c r="J45" s="39">
        <f>G45-G24</f>
        <v>1326.6399999999994</v>
      </c>
      <c r="K45" s="39">
        <f>H45-H24</f>
        <v>15919.679999999993</v>
      </c>
    </row>
    <row r="46" spans="2:11" ht="15.75" thickBot="1" x14ac:dyDescent="0.3">
      <c r="B46" s="47" t="s">
        <v>43</v>
      </c>
      <c r="C46" s="35">
        <v>2</v>
      </c>
      <c r="D46" s="36" t="s">
        <v>16</v>
      </c>
      <c r="E46" s="35">
        <v>8</v>
      </c>
      <c r="F46" s="37">
        <v>2604.0100000000002</v>
      </c>
      <c r="G46" s="37">
        <f t="shared" ref="G46:G59" si="5">E46*F46</f>
        <v>20832.080000000002</v>
      </c>
      <c r="H46" s="37">
        <f t="shared" ref="H46:H60" si="6">G46*12</f>
        <v>249984.96000000002</v>
      </c>
      <c r="I46" s="42"/>
      <c r="J46" s="39">
        <f t="shared" ref="J46:K52" si="7">G46-G25</f>
        <v>1017.0400000000009</v>
      </c>
      <c r="K46" s="39">
        <f t="shared" si="7"/>
        <v>12204.48000000001</v>
      </c>
    </row>
    <row r="47" spans="2:11" ht="15.75" thickBot="1" x14ac:dyDescent="0.3">
      <c r="B47" s="26" t="s">
        <v>44</v>
      </c>
      <c r="C47" s="35">
        <v>3</v>
      </c>
      <c r="D47" s="36" t="s">
        <v>17</v>
      </c>
      <c r="E47" s="35">
        <v>1</v>
      </c>
      <c r="F47" s="37">
        <v>2326.5700000000002</v>
      </c>
      <c r="G47" s="37">
        <f t="shared" si="5"/>
        <v>2326.5700000000002</v>
      </c>
      <c r="H47" s="37">
        <f t="shared" si="6"/>
        <v>27918.840000000004</v>
      </c>
      <c r="J47" s="39">
        <f t="shared" si="7"/>
        <v>149.48000000000002</v>
      </c>
      <c r="K47" s="39">
        <f t="shared" si="7"/>
        <v>1793.760000000002</v>
      </c>
    </row>
    <row r="48" spans="2:11" ht="15.75" thickBot="1" x14ac:dyDescent="0.3">
      <c r="B48" s="26" t="s">
        <v>44</v>
      </c>
      <c r="C48" s="35">
        <v>4</v>
      </c>
      <c r="D48" s="36" t="s">
        <v>18</v>
      </c>
      <c r="E48" s="35">
        <v>16</v>
      </c>
      <c r="F48" s="37">
        <v>3434.63</v>
      </c>
      <c r="G48" s="37">
        <f t="shared" si="5"/>
        <v>54954.080000000002</v>
      </c>
      <c r="H48" s="37">
        <f t="shared" si="6"/>
        <v>659448.96</v>
      </c>
      <c r="J48" s="39">
        <f t="shared" si="7"/>
        <v>3624.9599999999991</v>
      </c>
      <c r="K48" s="39">
        <f t="shared" si="7"/>
        <v>43499.519999999902</v>
      </c>
    </row>
    <row r="49" spans="2:13" ht="15.75" thickBot="1" x14ac:dyDescent="0.3">
      <c r="B49" s="26" t="s">
        <v>44</v>
      </c>
      <c r="C49" s="35">
        <v>5</v>
      </c>
      <c r="D49" s="36" t="s">
        <v>19</v>
      </c>
      <c r="E49" s="35">
        <v>11</v>
      </c>
      <c r="F49" s="37">
        <v>2725.31</v>
      </c>
      <c r="G49" s="37">
        <f t="shared" si="5"/>
        <v>29978.41</v>
      </c>
      <c r="H49" s="37">
        <f t="shared" si="6"/>
        <v>359740.92</v>
      </c>
      <c r="J49" s="39">
        <f t="shared" si="7"/>
        <v>1954.3700000000026</v>
      </c>
      <c r="K49" s="39">
        <f t="shared" si="7"/>
        <v>23452.440000000002</v>
      </c>
    </row>
    <row r="50" spans="2:13" ht="15.75" thickBot="1" x14ac:dyDescent="0.3">
      <c r="B50" s="26" t="s">
        <v>44</v>
      </c>
      <c r="C50" s="35">
        <v>6</v>
      </c>
      <c r="D50" s="36" t="s">
        <v>20</v>
      </c>
      <c r="E50" s="35">
        <v>16</v>
      </c>
      <c r="F50" s="37">
        <v>2312.7199999999998</v>
      </c>
      <c r="G50" s="37">
        <f t="shared" si="5"/>
        <v>37003.519999999997</v>
      </c>
      <c r="H50" s="37">
        <f t="shared" si="6"/>
        <v>444042.23999999999</v>
      </c>
      <c r="I50" s="42"/>
      <c r="J50" s="39">
        <f t="shared" si="7"/>
        <v>2386.239999999998</v>
      </c>
      <c r="K50" s="39">
        <f t="shared" si="7"/>
        <v>28634.880000000005</v>
      </c>
    </row>
    <row r="51" spans="2:13" s="16" customFormat="1" ht="15.75" thickBot="1" x14ac:dyDescent="0.3">
      <c r="B51" s="63" t="s">
        <v>44</v>
      </c>
      <c r="C51" s="64">
        <v>7</v>
      </c>
      <c r="D51" s="65" t="s">
        <v>21</v>
      </c>
      <c r="E51" s="64">
        <v>4</v>
      </c>
      <c r="F51" s="66">
        <v>3094.44</v>
      </c>
      <c r="G51" s="66">
        <f t="shared" si="5"/>
        <v>12377.76</v>
      </c>
      <c r="H51" s="66">
        <f t="shared" si="6"/>
        <v>148533.12</v>
      </c>
      <c r="J51" s="67">
        <f t="shared" si="7"/>
        <v>3594.6399999999994</v>
      </c>
      <c r="K51" s="67">
        <f t="shared" si="7"/>
        <v>43135.679999999993</v>
      </c>
      <c r="M51" s="24"/>
    </row>
    <row r="52" spans="2:13" ht="15.75" thickBot="1" x14ac:dyDescent="0.3">
      <c r="B52" s="26" t="s">
        <v>44</v>
      </c>
      <c r="C52" s="35">
        <v>8</v>
      </c>
      <c r="D52" s="36" t="s">
        <v>22</v>
      </c>
      <c r="E52" s="35">
        <v>2</v>
      </c>
      <c r="F52" s="37">
        <v>2719.71</v>
      </c>
      <c r="G52" s="37">
        <f t="shared" si="5"/>
        <v>5439.42</v>
      </c>
      <c r="H52" s="37">
        <f t="shared" si="6"/>
        <v>65273.04</v>
      </c>
      <c r="J52" s="39">
        <f t="shared" si="7"/>
        <v>355.26000000000022</v>
      </c>
      <c r="K52" s="39">
        <f t="shared" si="7"/>
        <v>4263.1200000000026</v>
      </c>
    </row>
    <row r="53" spans="2:13" ht="15.75" thickBot="1" x14ac:dyDescent="0.3">
      <c r="B53" s="153" t="s">
        <v>45</v>
      </c>
      <c r="C53" s="165">
        <v>9</v>
      </c>
      <c r="D53" s="36" t="s">
        <v>23</v>
      </c>
      <c r="E53" s="35">
        <v>4</v>
      </c>
      <c r="F53" s="37">
        <v>5831.64</v>
      </c>
      <c r="G53" s="37">
        <f>E53*F53</f>
        <v>23326.560000000001</v>
      </c>
      <c r="H53" s="37">
        <f t="shared" si="6"/>
        <v>279918.72000000003</v>
      </c>
      <c r="J53" s="159">
        <f>(G53+G54)-G32</f>
        <v>1433.9599999999991</v>
      </c>
      <c r="K53" s="159">
        <f>(H53+H54)-H32</f>
        <v>17207.520000000019</v>
      </c>
    </row>
    <row r="54" spans="2:13" ht="15.75" thickBot="1" x14ac:dyDescent="0.3">
      <c r="B54" s="153"/>
      <c r="C54" s="166"/>
      <c r="D54" s="36" t="s">
        <v>46</v>
      </c>
      <c r="E54" s="35"/>
      <c r="F54" s="37">
        <v>1131.3699999999999</v>
      </c>
      <c r="G54" s="37">
        <f>F54*4</f>
        <v>4525.4799999999996</v>
      </c>
      <c r="H54" s="37">
        <f>G54*12</f>
        <v>54305.759999999995</v>
      </c>
      <c r="J54" s="159"/>
      <c r="K54" s="159"/>
    </row>
    <row r="55" spans="2:13" s="16" customFormat="1" ht="15.75" thickBot="1" x14ac:dyDescent="0.3">
      <c r="C55" s="68">
        <v>10</v>
      </c>
      <c r="D55" s="69" t="s">
        <v>24</v>
      </c>
      <c r="E55" s="68">
        <v>1</v>
      </c>
      <c r="F55" s="70">
        <v>2315.71</v>
      </c>
      <c r="G55" s="70">
        <f t="shared" si="5"/>
        <v>2315.71</v>
      </c>
      <c r="H55" s="70">
        <f t="shared" si="6"/>
        <v>27788.52</v>
      </c>
      <c r="I55" s="71"/>
      <c r="J55" s="72">
        <f t="shared" ref="J55:K60" si="8">G55-G33</f>
        <v>0</v>
      </c>
      <c r="K55" s="72">
        <f t="shared" si="8"/>
        <v>0</v>
      </c>
      <c r="M55" s="24"/>
    </row>
    <row r="56" spans="2:13" ht="15.75" thickBot="1" x14ac:dyDescent="0.3">
      <c r="C56" s="44">
        <v>11</v>
      </c>
      <c r="D56" s="45" t="s">
        <v>25</v>
      </c>
      <c r="E56" s="44">
        <v>3</v>
      </c>
      <c r="F56" s="46">
        <v>1967.69</v>
      </c>
      <c r="G56" s="46">
        <f t="shared" si="5"/>
        <v>5903.07</v>
      </c>
      <c r="H56" s="46">
        <f t="shared" si="6"/>
        <v>70836.84</v>
      </c>
      <c r="I56" s="42"/>
      <c r="J56" s="38">
        <f t="shared" si="8"/>
        <v>0</v>
      </c>
      <c r="K56" s="38">
        <f t="shared" si="8"/>
        <v>0</v>
      </c>
    </row>
    <row r="57" spans="2:13" ht="15.75" thickBot="1" x14ac:dyDescent="0.3">
      <c r="B57" t="s">
        <v>44</v>
      </c>
      <c r="C57" s="35">
        <v>12</v>
      </c>
      <c r="D57" s="36" t="s">
        <v>26</v>
      </c>
      <c r="E57" s="35">
        <v>5</v>
      </c>
      <c r="F57" s="37">
        <v>2410.52</v>
      </c>
      <c r="G57" s="37">
        <f t="shared" si="5"/>
        <v>12052.6</v>
      </c>
      <c r="H57" s="37">
        <f t="shared" si="6"/>
        <v>144631.20000000001</v>
      </c>
      <c r="I57" s="42"/>
      <c r="J57" s="39">
        <f t="shared" si="8"/>
        <v>776.50000000000182</v>
      </c>
      <c r="K57" s="39">
        <f t="shared" si="8"/>
        <v>9318.0000000000291</v>
      </c>
    </row>
    <row r="58" spans="2:13" ht="15.75" thickBot="1" x14ac:dyDescent="0.3">
      <c r="B58" t="s">
        <v>47</v>
      </c>
      <c r="C58" s="35">
        <v>13</v>
      </c>
      <c r="D58" s="36" t="s">
        <v>27</v>
      </c>
      <c r="E58" s="35">
        <v>3</v>
      </c>
      <c r="F58" s="48">
        <v>2606.4699999999998</v>
      </c>
      <c r="G58" s="37">
        <f t="shared" si="5"/>
        <v>7819.41</v>
      </c>
      <c r="H58" s="37">
        <f t="shared" si="6"/>
        <v>93832.92</v>
      </c>
      <c r="J58" s="39">
        <f t="shared" si="8"/>
        <v>507.6299999999992</v>
      </c>
      <c r="K58" s="39">
        <f t="shared" si="8"/>
        <v>6091.5599999999831</v>
      </c>
    </row>
    <row r="59" spans="2:13" ht="15.75" thickBot="1" x14ac:dyDescent="0.3">
      <c r="B59" t="s">
        <v>44</v>
      </c>
      <c r="C59" s="35">
        <v>14</v>
      </c>
      <c r="D59" s="36" t="s">
        <v>28</v>
      </c>
      <c r="E59" s="35">
        <v>12</v>
      </c>
      <c r="F59" s="37">
        <v>3111.65</v>
      </c>
      <c r="G59" s="37">
        <f t="shared" si="5"/>
        <v>37339.800000000003</v>
      </c>
      <c r="H59" s="37">
        <f t="shared" si="6"/>
        <v>448077.60000000003</v>
      </c>
      <c r="J59" s="39">
        <f t="shared" si="8"/>
        <v>2489.2799999999988</v>
      </c>
      <c r="K59" s="39">
        <f t="shared" si="8"/>
        <v>29871.359999999986</v>
      </c>
    </row>
    <row r="60" spans="2:13" ht="15.75" thickBot="1" x14ac:dyDescent="0.3">
      <c r="B60" t="s">
        <v>44</v>
      </c>
      <c r="C60" s="35">
        <v>15</v>
      </c>
      <c r="D60" s="36" t="s">
        <v>29</v>
      </c>
      <c r="E60" s="35">
        <v>8</v>
      </c>
      <c r="F60" s="37">
        <v>3460.33</v>
      </c>
      <c r="G60" s="37">
        <f>E60*F60</f>
        <v>27682.639999999999</v>
      </c>
      <c r="H60" s="37">
        <f t="shared" si="6"/>
        <v>332191.68</v>
      </c>
      <c r="I60" s="42"/>
      <c r="J60" s="39">
        <f t="shared" si="8"/>
        <v>1850.7200000000012</v>
      </c>
      <c r="K60" s="39">
        <f t="shared" si="8"/>
        <v>22208.640000000014</v>
      </c>
    </row>
    <row r="61" spans="2:13" ht="15.75" thickBot="1" x14ac:dyDescent="0.3">
      <c r="C61" s="160" t="s">
        <v>30</v>
      </c>
      <c r="D61" s="161"/>
      <c r="E61" s="34">
        <f>SUM(E45:E60)</f>
        <v>102</v>
      </c>
      <c r="F61" s="33"/>
      <c r="G61" s="32">
        <f>SUM(G45:G60)</f>
        <v>309725.11000000004</v>
      </c>
      <c r="H61" s="32">
        <f>SUM(H45:H60)</f>
        <v>3716701.32</v>
      </c>
      <c r="J61" s="39">
        <f>SUM(J45:J60)</f>
        <v>21466.720000000001</v>
      </c>
      <c r="K61" s="39">
        <f>SUM(K45:K60)</f>
        <v>257600.63999999996</v>
      </c>
    </row>
    <row r="62" spans="2:13" x14ac:dyDescent="0.25">
      <c r="G62" s="38">
        <f>G61-G39</f>
        <v>21466.720000000088</v>
      </c>
      <c r="H62" s="38">
        <f>H61-H39</f>
        <v>257600.63999999966</v>
      </c>
    </row>
    <row r="64" spans="2:13" ht="15.75" thickBot="1" x14ac:dyDescent="0.3"/>
    <row r="65" spans="2:11" ht="15.75" thickBot="1" x14ac:dyDescent="0.3">
      <c r="C65" s="150" t="s">
        <v>72</v>
      </c>
      <c r="D65" s="151"/>
      <c r="E65" s="151"/>
      <c r="F65" s="151"/>
      <c r="G65" s="151"/>
      <c r="H65" s="152"/>
    </row>
    <row r="66" spans="2:11" ht="30.75" thickBot="1" x14ac:dyDescent="0.3">
      <c r="C66" s="27" t="s">
        <v>9</v>
      </c>
      <c r="D66" s="27" t="s">
        <v>10</v>
      </c>
      <c r="E66" s="28" t="s">
        <v>11</v>
      </c>
      <c r="F66" s="28" t="s">
        <v>12</v>
      </c>
      <c r="G66" s="28" t="s">
        <v>57</v>
      </c>
      <c r="H66" s="28" t="s">
        <v>13</v>
      </c>
    </row>
    <row r="67" spans="2:11" ht="15.75" thickBot="1" x14ac:dyDescent="0.3">
      <c r="B67" s="26"/>
      <c r="C67" s="44">
        <v>1</v>
      </c>
      <c r="D67" s="45" t="s">
        <v>14</v>
      </c>
      <c r="E67" s="44">
        <v>8</v>
      </c>
      <c r="F67" s="46">
        <v>3231</v>
      </c>
      <c r="G67" s="46">
        <f>E67*F67</f>
        <v>25848</v>
      </c>
      <c r="H67" s="46">
        <f>G67*12</f>
        <v>310176</v>
      </c>
      <c r="I67" s="42"/>
      <c r="J67" s="43">
        <f>G67-G45</f>
        <v>0</v>
      </c>
      <c r="K67" s="43">
        <f>H67-H45</f>
        <v>0</v>
      </c>
    </row>
    <row r="68" spans="2:11" ht="15.75" thickBot="1" x14ac:dyDescent="0.3">
      <c r="B68" s="47"/>
      <c r="C68" s="44">
        <v>2</v>
      </c>
      <c r="D68" s="45" t="s">
        <v>16</v>
      </c>
      <c r="E68" s="44">
        <v>8</v>
      </c>
      <c r="F68" s="46">
        <v>2604.0100000000002</v>
      </c>
      <c r="G68" s="46">
        <f t="shared" ref="G68:G74" si="9">E68*F68</f>
        <v>20832.080000000002</v>
      </c>
      <c r="H68" s="46">
        <f t="shared" ref="H68:H82" si="10">G68*12</f>
        <v>249984.96000000002</v>
      </c>
      <c r="I68" s="42"/>
      <c r="J68" s="43">
        <f t="shared" ref="J68:K74" si="11">G68-G46</f>
        <v>0</v>
      </c>
      <c r="K68" s="43">
        <f t="shared" si="11"/>
        <v>0</v>
      </c>
    </row>
    <row r="69" spans="2:11" ht="15.75" thickBot="1" x14ac:dyDescent="0.3">
      <c r="B69" s="26"/>
      <c r="C69" s="52">
        <v>3</v>
      </c>
      <c r="D69" s="53" t="s">
        <v>17</v>
      </c>
      <c r="E69" s="52">
        <v>0</v>
      </c>
      <c r="F69" s="54">
        <v>0</v>
      </c>
      <c r="G69" s="54">
        <f t="shared" si="9"/>
        <v>0</v>
      </c>
      <c r="H69" s="54">
        <f t="shared" si="10"/>
        <v>0</v>
      </c>
      <c r="I69" s="42"/>
      <c r="J69" s="43">
        <f>G69-G47</f>
        <v>-2326.5700000000002</v>
      </c>
      <c r="K69" s="43">
        <f t="shared" si="11"/>
        <v>-27918.840000000004</v>
      </c>
    </row>
    <row r="70" spans="2:11" ht="15.75" thickBot="1" x14ac:dyDescent="0.3">
      <c r="B70" s="26"/>
      <c r="C70" s="52">
        <v>4</v>
      </c>
      <c r="D70" s="53" t="s">
        <v>18</v>
      </c>
      <c r="E70" s="52">
        <v>15</v>
      </c>
      <c r="F70" s="54">
        <v>3434.63</v>
      </c>
      <c r="G70" s="54">
        <f t="shared" si="9"/>
        <v>51519.450000000004</v>
      </c>
      <c r="H70" s="54">
        <f t="shared" si="10"/>
        <v>618233.4</v>
      </c>
      <c r="I70" s="42"/>
      <c r="J70" s="43">
        <f t="shared" si="11"/>
        <v>-3434.6299999999974</v>
      </c>
      <c r="K70" s="43">
        <f t="shared" si="11"/>
        <v>-41215.559999999939</v>
      </c>
    </row>
    <row r="71" spans="2:11" ht="15.75" thickBot="1" x14ac:dyDescent="0.3">
      <c r="B71" s="26"/>
      <c r="C71" s="52">
        <v>5</v>
      </c>
      <c r="D71" s="53" t="s">
        <v>19</v>
      </c>
      <c r="E71" s="52">
        <v>0</v>
      </c>
      <c r="F71" s="54">
        <v>0</v>
      </c>
      <c r="G71" s="54">
        <f t="shared" si="9"/>
        <v>0</v>
      </c>
      <c r="H71" s="54">
        <f t="shared" si="10"/>
        <v>0</v>
      </c>
      <c r="I71" s="42"/>
      <c r="J71" s="43">
        <f t="shared" si="11"/>
        <v>-29978.41</v>
      </c>
      <c r="K71" s="43">
        <f t="shared" si="11"/>
        <v>-359740.92</v>
      </c>
    </row>
    <row r="72" spans="2:11" ht="15.75" thickBot="1" x14ac:dyDescent="0.3">
      <c r="B72" s="26"/>
      <c r="C72" s="52">
        <v>6</v>
      </c>
      <c r="D72" s="53" t="s">
        <v>20</v>
      </c>
      <c r="E72" s="52">
        <v>12</v>
      </c>
      <c r="F72" s="54">
        <v>2312.7199999999998</v>
      </c>
      <c r="G72" s="54">
        <f t="shared" si="9"/>
        <v>27752.639999999999</v>
      </c>
      <c r="H72" s="54">
        <f t="shared" si="10"/>
        <v>333031.67999999999</v>
      </c>
      <c r="I72" s="42"/>
      <c r="J72" s="43">
        <f t="shared" si="11"/>
        <v>-9250.8799999999974</v>
      </c>
      <c r="K72" s="43">
        <f t="shared" si="11"/>
        <v>-111010.56</v>
      </c>
    </row>
    <row r="73" spans="2:11" ht="15.75" thickBot="1" x14ac:dyDescent="0.3">
      <c r="B73" s="26"/>
      <c r="C73" s="44">
        <v>7</v>
      </c>
      <c r="D73" s="45" t="s">
        <v>21</v>
      </c>
      <c r="E73" s="44">
        <v>4</v>
      </c>
      <c r="F73" s="46">
        <v>3094.44</v>
      </c>
      <c r="G73" s="46">
        <f t="shared" si="9"/>
        <v>12377.76</v>
      </c>
      <c r="H73" s="46">
        <f t="shared" si="10"/>
        <v>148533.12</v>
      </c>
      <c r="I73" s="42"/>
      <c r="J73" s="43">
        <f t="shared" si="11"/>
        <v>0</v>
      </c>
      <c r="K73" s="43">
        <f t="shared" si="11"/>
        <v>0</v>
      </c>
    </row>
    <row r="74" spans="2:11" ht="15.75" thickBot="1" x14ac:dyDescent="0.3">
      <c r="B74" s="26"/>
      <c r="C74" s="52">
        <v>8</v>
      </c>
      <c r="D74" s="53" t="s">
        <v>22</v>
      </c>
      <c r="E74" s="52">
        <v>1</v>
      </c>
      <c r="F74" s="54">
        <v>2719.71</v>
      </c>
      <c r="G74" s="54">
        <f t="shared" si="9"/>
        <v>2719.71</v>
      </c>
      <c r="H74" s="54">
        <f t="shared" si="10"/>
        <v>32636.52</v>
      </c>
      <c r="I74" s="42"/>
      <c r="J74" s="43">
        <f t="shared" si="11"/>
        <v>-2719.71</v>
      </c>
      <c r="K74" s="43">
        <f t="shared" si="11"/>
        <v>-32636.52</v>
      </c>
    </row>
    <row r="75" spans="2:11" ht="15.75" thickBot="1" x14ac:dyDescent="0.3">
      <c r="B75" s="153"/>
      <c r="C75" s="167">
        <v>9</v>
      </c>
      <c r="D75" s="53" t="s">
        <v>23</v>
      </c>
      <c r="E75" s="52">
        <v>3</v>
      </c>
      <c r="F75" s="54">
        <v>5831.64</v>
      </c>
      <c r="G75" s="54">
        <f>E75*F75</f>
        <v>17494.920000000002</v>
      </c>
      <c r="H75" s="54">
        <f t="shared" si="10"/>
        <v>209939.04000000004</v>
      </c>
      <c r="I75" s="42"/>
      <c r="J75" s="162">
        <f>(G75+G76)-(G53+G54)</f>
        <v>-6963.0099999999984</v>
      </c>
      <c r="K75" s="162">
        <f>(H75+H76)-(H53+H54)</f>
        <v>-83556.12</v>
      </c>
    </row>
    <row r="76" spans="2:11" ht="15.75" thickBot="1" x14ac:dyDescent="0.3">
      <c r="B76" s="153"/>
      <c r="C76" s="168"/>
      <c r="D76" s="45" t="s">
        <v>46</v>
      </c>
      <c r="E76" s="44"/>
      <c r="F76" s="46">
        <v>1131.3699999999999</v>
      </c>
      <c r="G76" s="46">
        <f>F76*3</f>
        <v>3394.1099999999997</v>
      </c>
      <c r="H76" s="46">
        <f>G76*12</f>
        <v>40729.319999999992</v>
      </c>
      <c r="I76" s="42"/>
      <c r="J76" s="162"/>
      <c r="K76" s="162"/>
    </row>
    <row r="77" spans="2:11" ht="15.75" thickBot="1" x14ac:dyDescent="0.3">
      <c r="C77" s="44">
        <v>10</v>
      </c>
      <c r="D77" s="45" t="s">
        <v>24</v>
      </c>
      <c r="E77" s="44">
        <v>1</v>
      </c>
      <c r="F77" s="46">
        <v>2315.71</v>
      </c>
      <c r="G77" s="46">
        <f t="shared" ref="G77:G81" si="12">E77*F77</f>
        <v>2315.71</v>
      </c>
      <c r="H77" s="46">
        <f t="shared" si="10"/>
        <v>27788.52</v>
      </c>
      <c r="I77" s="42"/>
      <c r="J77" s="43">
        <f>G77-G55</f>
        <v>0</v>
      </c>
      <c r="K77" s="43">
        <f>H77-H55</f>
        <v>0</v>
      </c>
    </row>
    <row r="78" spans="2:11" ht="15.75" thickBot="1" x14ac:dyDescent="0.3">
      <c r="C78" s="52">
        <v>11</v>
      </c>
      <c r="D78" s="53" t="s">
        <v>25</v>
      </c>
      <c r="E78" s="52">
        <v>2</v>
      </c>
      <c r="F78" s="54">
        <v>1967.69</v>
      </c>
      <c r="G78" s="54">
        <f t="shared" si="12"/>
        <v>3935.38</v>
      </c>
      <c r="H78" s="54">
        <f t="shared" si="10"/>
        <v>47224.56</v>
      </c>
      <c r="I78" s="42"/>
      <c r="J78" s="43">
        <f t="shared" ref="J78:K82" si="13">G78-G56</f>
        <v>-1967.6899999999996</v>
      </c>
      <c r="K78" s="43">
        <f>H78-H56</f>
        <v>-23612.28</v>
      </c>
    </row>
    <row r="79" spans="2:11" ht="15.75" thickBot="1" x14ac:dyDescent="0.3">
      <c r="C79" s="44">
        <v>12</v>
      </c>
      <c r="D79" s="45" t="s">
        <v>26</v>
      </c>
      <c r="E79" s="44">
        <v>5</v>
      </c>
      <c r="F79" s="46">
        <v>2410.52</v>
      </c>
      <c r="G79" s="46">
        <f t="shared" si="12"/>
        <v>12052.6</v>
      </c>
      <c r="H79" s="46">
        <f t="shared" si="10"/>
        <v>144631.20000000001</v>
      </c>
      <c r="I79" s="42"/>
      <c r="J79" s="43">
        <f t="shared" si="13"/>
        <v>0</v>
      </c>
      <c r="K79" s="43">
        <f t="shared" si="13"/>
        <v>0</v>
      </c>
    </row>
    <row r="80" spans="2:11" ht="15.75" thickBot="1" x14ac:dyDescent="0.3">
      <c r="C80" s="44">
        <v>13</v>
      </c>
      <c r="D80" s="45" t="s">
        <v>27</v>
      </c>
      <c r="E80" s="44">
        <v>3</v>
      </c>
      <c r="F80" s="49">
        <v>2606.4699999999998</v>
      </c>
      <c r="G80" s="46">
        <f t="shared" si="12"/>
        <v>7819.41</v>
      </c>
      <c r="H80" s="46">
        <f t="shared" si="10"/>
        <v>93832.92</v>
      </c>
      <c r="I80" s="42"/>
      <c r="J80" s="43">
        <f t="shared" si="13"/>
        <v>0</v>
      </c>
      <c r="K80" s="43">
        <f t="shared" si="13"/>
        <v>0</v>
      </c>
    </row>
    <row r="81" spans="2:11" ht="15.75" thickBot="1" x14ac:dyDescent="0.3">
      <c r="C81" s="44">
        <v>14</v>
      </c>
      <c r="D81" s="45" t="s">
        <v>28</v>
      </c>
      <c r="E81" s="44">
        <v>12</v>
      </c>
      <c r="F81" s="46">
        <v>3111.65</v>
      </c>
      <c r="G81" s="46">
        <f t="shared" si="12"/>
        <v>37339.800000000003</v>
      </c>
      <c r="H81" s="46">
        <f t="shared" si="10"/>
        <v>448077.60000000003</v>
      </c>
      <c r="I81" s="42"/>
      <c r="J81" s="43">
        <f t="shared" si="13"/>
        <v>0</v>
      </c>
      <c r="K81" s="43">
        <f t="shared" si="13"/>
        <v>0</v>
      </c>
    </row>
    <row r="82" spans="2:11" ht="15.75" thickBot="1" x14ac:dyDescent="0.3">
      <c r="C82" s="44">
        <v>15</v>
      </c>
      <c r="D82" s="45" t="s">
        <v>29</v>
      </c>
      <c r="E82" s="44">
        <v>8</v>
      </c>
      <c r="F82" s="46">
        <v>3460.33</v>
      </c>
      <c r="G82" s="46">
        <f>E82*F82</f>
        <v>27682.639999999999</v>
      </c>
      <c r="H82" s="46">
        <f t="shared" si="10"/>
        <v>332191.68</v>
      </c>
      <c r="I82" s="42"/>
      <c r="J82" s="43">
        <f t="shared" si="13"/>
        <v>0</v>
      </c>
      <c r="K82" s="43">
        <f t="shared" si="13"/>
        <v>0</v>
      </c>
    </row>
    <row r="83" spans="2:11" ht="15.75" thickBot="1" x14ac:dyDescent="0.3">
      <c r="C83" s="163" t="s">
        <v>30</v>
      </c>
      <c r="D83" s="164"/>
      <c r="E83" s="44">
        <f>SUM(E67:E82)</f>
        <v>82</v>
      </c>
      <c r="F83" s="50"/>
      <c r="G83" s="51">
        <f>SUM(G67:G82)</f>
        <v>253084.21000000002</v>
      </c>
      <c r="H83" s="51">
        <f>SUM(H67:H82)</f>
        <v>3037010.52</v>
      </c>
      <c r="I83" s="42"/>
      <c r="J83" s="43">
        <f>SUM(J67:J82)</f>
        <v>-56640.899999999994</v>
      </c>
      <c r="K83" s="43">
        <f>SUM(K67:K82)</f>
        <v>-679690.79999999993</v>
      </c>
    </row>
    <row r="84" spans="2:11" x14ac:dyDescent="0.25">
      <c r="G84" s="38">
        <f>G83-G61</f>
        <v>-56640.900000000023</v>
      </c>
      <c r="H84" s="38">
        <f>H83-H61</f>
        <v>-679690.79999999981</v>
      </c>
    </row>
    <row r="85" spans="2:11" x14ac:dyDescent="0.25">
      <c r="J85">
        <v>679690.8</v>
      </c>
      <c r="K85" s="60">
        <f>2*J85</f>
        <v>1359381.6</v>
      </c>
    </row>
    <row r="86" spans="2:11" ht="15.75" thickBot="1" x14ac:dyDescent="0.3"/>
    <row r="87" spans="2:11" ht="15.75" thickBot="1" x14ac:dyDescent="0.3">
      <c r="C87" s="150" t="s">
        <v>54</v>
      </c>
      <c r="D87" s="151"/>
      <c r="E87" s="151"/>
      <c r="F87" s="151"/>
      <c r="G87" s="151"/>
      <c r="H87" s="152"/>
    </row>
    <row r="88" spans="2:11" ht="30.75" thickBot="1" x14ac:dyDescent="0.3">
      <c r="C88" s="27" t="s">
        <v>9</v>
      </c>
      <c r="D88" s="27" t="s">
        <v>10</v>
      </c>
      <c r="E88" s="28" t="s">
        <v>11</v>
      </c>
      <c r="F88" s="28" t="s">
        <v>12</v>
      </c>
      <c r="G88" s="28" t="s">
        <v>57</v>
      </c>
      <c r="H88" s="28" t="s">
        <v>13</v>
      </c>
    </row>
    <row r="89" spans="2:11" ht="15.75" thickBot="1" x14ac:dyDescent="0.3">
      <c r="B89" s="26"/>
      <c r="C89" s="44">
        <v>1</v>
      </c>
      <c r="D89" s="45" t="s">
        <v>14</v>
      </c>
      <c r="E89" s="44">
        <v>8</v>
      </c>
      <c r="F89" s="46">
        <v>3231</v>
      </c>
      <c r="G89" s="46">
        <f>E89*F89</f>
        <v>25848</v>
      </c>
      <c r="H89" s="46">
        <f>G89*12</f>
        <v>310176</v>
      </c>
      <c r="I89" s="42"/>
      <c r="J89" s="43">
        <f>G89-G67</f>
        <v>0</v>
      </c>
      <c r="K89" s="43">
        <f>H89-H67</f>
        <v>0</v>
      </c>
    </row>
    <row r="90" spans="2:11" ht="15.75" thickBot="1" x14ac:dyDescent="0.3">
      <c r="B90" s="47"/>
      <c r="C90" s="44">
        <v>2</v>
      </c>
      <c r="D90" s="45" t="s">
        <v>16</v>
      </c>
      <c r="E90" s="44">
        <v>8</v>
      </c>
      <c r="F90" s="46">
        <v>2604.0100000000002</v>
      </c>
      <c r="G90" s="46">
        <f t="shared" ref="G90:G96" si="14">E90*F90</f>
        <v>20832.080000000002</v>
      </c>
      <c r="H90" s="46">
        <f t="shared" ref="H90:H104" si="15">G90*12</f>
        <v>249984.96000000002</v>
      </c>
      <c r="I90" s="42"/>
      <c r="J90" s="43">
        <f t="shared" ref="J90:J96" si="16">G90-G68</f>
        <v>0</v>
      </c>
      <c r="K90" s="43">
        <f t="shared" ref="K90:K96" si="17">H90-H68</f>
        <v>0</v>
      </c>
    </row>
    <row r="91" spans="2:11" ht="15.75" thickBot="1" x14ac:dyDescent="0.3">
      <c r="B91" s="26"/>
      <c r="C91" s="44">
        <v>3</v>
      </c>
      <c r="D91" s="45" t="s">
        <v>17</v>
      </c>
      <c r="E91" s="44">
        <v>0</v>
      </c>
      <c r="F91" s="46">
        <v>0</v>
      </c>
      <c r="G91" s="46">
        <f t="shared" si="14"/>
        <v>0</v>
      </c>
      <c r="H91" s="46">
        <f t="shared" si="15"/>
        <v>0</v>
      </c>
      <c r="I91" s="42"/>
      <c r="J91" s="43">
        <f t="shared" si="16"/>
        <v>0</v>
      </c>
      <c r="K91" s="43">
        <f t="shared" si="17"/>
        <v>0</v>
      </c>
    </row>
    <row r="92" spans="2:11" ht="15.75" thickBot="1" x14ac:dyDescent="0.3">
      <c r="B92" s="26"/>
      <c r="C92" s="44">
        <v>4</v>
      </c>
      <c r="D92" s="45" t="s">
        <v>18</v>
      </c>
      <c r="E92" s="44">
        <v>15</v>
      </c>
      <c r="F92" s="46">
        <v>3434.63</v>
      </c>
      <c r="G92" s="46">
        <f t="shared" si="14"/>
        <v>51519.450000000004</v>
      </c>
      <c r="H92" s="46">
        <f t="shared" si="15"/>
        <v>618233.4</v>
      </c>
      <c r="I92" s="42"/>
      <c r="J92" s="43">
        <f t="shared" si="16"/>
        <v>0</v>
      </c>
      <c r="K92" s="43">
        <f t="shared" si="17"/>
        <v>0</v>
      </c>
    </row>
    <row r="93" spans="2:11" ht="15.75" thickBot="1" x14ac:dyDescent="0.3">
      <c r="B93" s="26"/>
      <c r="C93" s="44">
        <v>5</v>
      </c>
      <c r="D93" s="45" t="s">
        <v>19</v>
      </c>
      <c r="E93" s="44">
        <v>0</v>
      </c>
      <c r="F93" s="46">
        <v>0</v>
      </c>
      <c r="G93" s="46">
        <f t="shared" si="14"/>
        <v>0</v>
      </c>
      <c r="H93" s="46">
        <f t="shared" si="15"/>
        <v>0</v>
      </c>
      <c r="I93" s="42"/>
      <c r="J93" s="43">
        <f t="shared" si="16"/>
        <v>0</v>
      </c>
      <c r="K93" s="43">
        <f t="shared" si="17"/>
        <v>0</v>
      </c>
    </row>
    <row r="94" spans="2:11" ht="15.75" thickBot="1" x14ac:dyDescent="0.3">
      <c r="B94" s="26"/>
      <c r="C94" s="44">
        <v>6</v>
      </c>
      <c r="D94" s="45" t="s">
        <v>20</v>
      </c>
      <c r="E94" s="44">
        <v>12</v>
      </c>
      <c r="F94" s="46">
        <v>2312.7199999999998</v>
      </c>
      <c r="G94" s="46">
        <f t="shared" si="14"/>
        <v>27752.639999999999</v>
      </c>
      <c r="H94" s="46">
        <f t="shared" si="15"/>
        <v>333031.67999999999</v>
      </c>
      <c r="I94" s="42"/>
      <c r="J94" s="43">
        <f t="shared" si="16"/>
        <v>0</v>
      </c>
      <c r="K94" s="43">
        <f t="shared" si="17"/>
        <v>0</v>
      </c>
    </row>
    <row r="95" spans="2:11" ht="15.75" thickBot="1" x14ac:dyDescent="0.3">
      <c r="B95" s="26"/>
      <c r="C95" s="44">
        <v>7</v>
      </c>
      <c r="D95" s="45" t="s">
        <v>21</v>
      </c>
      <c r="E95" s="44">
        <v>4</v>
      </c>
      <c r="F95" s="46">
        <v>3094.44</v>
      </c>
      <c r="G95" s="46">
        <f t="shared" si="14"/>
        <v>12377.76</v>
      </c>
      <c r="H95" s="46">
        <f t="shared" si="15"/>
        <v>148533.12</v>
      </c>
      <c r="I95" s="42"/>
      <c r="J95" s="43">
        <f t="shared" si="16"/>
        <v>0</v>
      </c>
      <c r="K95" s="43">
        <f t="shared" si="17"/>
        <v>0</v>
      </c>
    </row>
    <row r="96" spans="2:11" ht="15.75" thickBot="1" x14ac:dyDescent="0.3">
      <c r="B96" s="26"/>
      <c r="C96" s="44">
        <v>8</v>
      </c>
      <c r="D96" s="45" t="s">
        <v>22</v>
      </c>
      <c r="E96" s="44">
        <v>1</v>
      </c>
      <c r="F96" s="46">
        <v>2719.71</v>
      </c>
      <c r="G96" s="46">
        <f t="shared" si="14"/>
        <v>2719.71</v>
      </c>
      <c r="H96" s="46">
        <f t="shared" si="15"/>
        <v>32636.52</v>
      </c>
      <c r="I96" s="42"/>
      <c r="J96" s="43">
        <f t="shared" si="16"/>
        <v>0</v>
      </c>
      <c r="K96" s="43">
        <f t="shared" si="17"/>
        <v>0</v>
      </c>
    </row>
    <row r="97" spans="2:11" ht="15.75" thickBot="1" x14ac:dyDescent="0.3">
      <c r="B97" s="153"/>
      <c r="C97" s="154">
        <v>9</v>
      </c>
      <c r="D97" s="45" t="s">
        <v>23</v>
      </c>
      <c r="E97" s="44">
        <v>3</v>
      </c>
      <c r="F97" s="46">
        <v>5831.64</v>
      </c>
      <c r="G97" s="46">
        <f>E97*F97</f>
        <v>17494.920000000002</v>
      </c>
      <c r="H97" s="46">
        <f t="shared" si="15"/>
        <v>209939.04000000004</v>
      </c>
      <c r="I97" s="42"/>
      <c r="J97" s="147">
        <f>(G97+G98)-(G75+G76)</f>
        <v>0</v>
      </c>
      <c r="K97" s="147">
        <f>(H97+H98)-(H75+H76)</f>
        <v>0</v>
      </c>
    </row>
    <row r="98" spans="2:11" ht="15.75" thickBot="1" x14ac:dyDescent="0.3">
      <c r="B98" s="153"/>
      <c r="C98" s="155"/>
      <c r="D98" s="45" t="s">
        <v>46</v>
      </c>
      <c r="E98" s="44"/>
      <c r="F98" s="46">
        <v>1131.3699999999999</v>
      </c>
      <c r="G98" s="46">
        <f>F98*3</f>
        <v>3394.1099999999997</v>
      </c>
      <c r="H98" s="46">
        <f>G98*12</f>
        <v>40729.319999999992</v>
      </c>
      <c r="I98" s="42"/>
      <c r="J98" s="147"/>
      <c r="K98" s="147"/>
    </row>
    <row r="99" spans="2:11" ht="15.75" thickBot="1" x14ac:dyDescent="0.3">
      <c r="C99" s="44">
        <v>10</v>
      </c>
      <c r="D99" s="45" t="s">
        <v>24</v>
      </c>
      <c r="E99" s="44">
        <v>1</v>
      </c>
      <c r="F99" s="46">
        <v>2315.71</v>
      </c>
      <c r="G99" s="46">
        <f t="shared" ref="G99:G103" si="18">E99*F99</f>
        <v>2315.71</v>
      </c>
      <c r="H99" s="46">
        <f t="shared" si="15"/>
        <v>27788.52</v>
      </c>
      <c r="I99" s="42"/>
      <c r="J99" s="43">
        <f>G99-G77</f>
        <v>0</v>
      </c>
      <c r="K99" s="43">
        <f>H99-H77</f>
        <v>0</v>
      </c>
    </row>
    <row r="100" spans="2:11" ht="15.75" thickBot="1" x14ac:dyDescent="0.3">
      <c r="C100" s="44">
        <v>11</v>
      </c>
      <c r="D100" s="45" t="s">
        <v>25</v>
      </c>
      <c r="E100" s="44">
        <v>2</v>
      </c>
      <c r="F100" s="46">
        <v>1967.69</v>
      </c>
      <c r="G100" s="46">
        <f t="shared" si="18"/>
        <v>3935.38</v>
      </c>
      <c r="H100" s="46">
        <f t="shared" si="15"/>
        <v>47224.56</v>
      </c>
      <c r="I100" s="42"/>
      <c r="J100" s="43">
        <f t="shared" ref="J100:J104" si="19">G100-G78</f>
        <v>0</v>
      </c>
      <c r="K100" s="43">
        <f t="shared" ref="K100:K104" si="20">H100-H78</f>
        <v>0</v>
      </c>
    </row>
    <row r="101" spans="2:11" ht="15.75" thickBot="1" x14ac:dyDescent="0.3">
      <c r="C101" s="44">
        <v>12</v>
      </c>
      <c r="D101" s="45" t="s">
        <v>26</v>
      </c>
      <c r="E101" s="44">
        <v>5</v>
      </c>
      <c r="F101" s="46">
        <v>2410.52</v>
      </c>
      <c r="G101" s="46">
        <f t="shared" si="18"/>
        <v>12052.6</v>
      </c>
      <c r="H101" s="46">
        <f t="shared" si="15"/>
        <v>144631.20000000001</v>
      </c>
      <c r="I101" s="42"/>
      <c r="J101" s="43">
        <f t="shared" si="19"/>
        <v>0</v>
      </c>
      <c r="K101" s="43">
        <f t="shared" si="20"/>
        <v>0</v>
      </c>
    </row>
    <row r="102" spans="2:11" ht="15.75" thickBot="1" x14ac:dyDescent="0.3">
      <c r="C102" s="44">
        <v>13</v>
      </c>
      <c r="D102" s="45" t="s">
        <v>27</v>
      </c>
      <c r="E102" s="44">
        <v>3</v>
      </c>
      <c r="F102" s="49">
        <v>2606.4699999999998</v>
      </c>
      <c r="G102" s="46">
        <f t="shared" si="18"/>
        <v>7819.41</v>
      </c>
      <c r="H102" s="46">
        <f t="shared" si="15"/>
        <v>93832.92</v>
      </c>
      <c r="I102" s="42"/>
      <c r="J102" s="43">
        <f t="shared" si="19"/>
        <v>0</v>
      </c>
      <c r="K102" s="43">
        <f t="shared" si="20"/>
        <v>0</v>
      </c>
    </row>
    <row r="103" spans="2:11" ht="15.75" thickBot="1" x14ac:dyDescent="0.3">
      <c r="C103" s="52">
        <v>14</v>
      </c>
      <c r="D103" s="53" t="s">
        <v>28</v>
      </c>
      <c r="E103" s="52">
        <v>15</v>
      </c>
      <c r="F103" s="54">
        <v>3111.65</v>
      </c>
      <c r="G103" s="54">
        <f t="shared" si="18"/>
        <v>46674.75</v>
      </c>
      <c r="H103" s="54">
        <f t="shared" si="15"/>
        <v>560097</v>
      </c>
      <c r="I103" s="42"/>
      <c r="J103" s="43">
        <f t="shared" si="19"/>
        <v>9334.9499999999971</v>
      </c>
      <c r="K103" s="43">
        <f t="shared" si="20"/>
        <v>112019.39999999997</v>
      </c>
    </row>
    <row r="104" spans="2:11" ht="15.75" thickBot="1" x14ac:dyDescent="0.3">
      <c r="C104" s="52">
        <v>15</v>
      </c>
      <c r="D104" s="53" t="s">
        <v>29</v>
      </c>
      <c r="E104" s="52">
        <v>10</v>
      </c>
      <c r="F104" s="54">
        <v>3460.33</v>
      </c>
      <c r="G104" s="54">
        <f>E104*F104</f>
        <v>34603.300000000003</v>
      </c>
      <c r="H104" s="54">
        <f t="shared" si="15"/>
        <v>415239.60000000003</v>
      </c>
      <c r="I104" s="42"/>
      <c r="J104" s="43">
        <f t="shared" si="19"/>
        <v>6920.6600000000035</v>
      </c>
      <c r="K104" s="43">
        <f t="shared" si="20"/>
        <v>83047.920000000042</v>
      </c>
    </row>
    <row r="105" spans="2:11" ht="15.75" thickBot="1" x14ac:dyDescent="0.3">
      <c r="C105" s="163" t="s">
        <v>30</v>
      </c>
      <c r="D105" s="164"/>
      <c r="E105" s="44">
        <f>SUM(E89:E104)</f>
        <v>87</v>
      </c>
      <c r="F105" s="50"/>
      <c r="G105" s="51">
        <f>SUM(G89:G104)</f>
        <v>269339.82</v>
      </c>
      <c r="H105" s="51">
        <f>SUM(H89:H104)</f>
        <v>3232077.84</v>
      </c>
      <c r="I105" s="42"/>
      <c r="J105" s="43">
        <f>SUM(J89:J104)</f>
        <v>16255.61</v>
      </c>
      <c r="K105" s="43">
        <f>SUM(K89:K104)</f>
        <v>195067.32</v>
      </c>
    </row>
    <row r="106" spans="2:11" x14ac:dyDescent="0.25">
      <c r="G106" s="38">
        <f>G105-G83</f>
        <v>16255.609999999986</v>
      </c>
      <c r="H106" s="38">
        <f>H105-H83</f>
        <v>195067.31999999983</v>
      </c>
      <c r="K106" s="43">
        <f>19*G106</f>
        <v>308856.58999999973</v>
      </c>
    </row>
    <row r="108" spans="2:11" ht="15.75" thickBot="1" x14ac:dyDescent="0.3"/>
    <row r="109" spans="2:11" ht="15.75" thickBot="1" x14ac:dyDescent="0.3">
      <c r="C109" s="150" t="s">
        <v>48</v>
      </c>
      <c r="D109" s="151"/>
      <c r="E109" s="151"/>
      <c r="F109" s="151"/>
      <c r="G109" s="151"/>
      <c r="H109" s="152"/>
    </row>
    <row r="110" spans="2:11" ht="15.75" thickBot="1" x14ac:dyDescent="0.3">
      <c r="C110" s="156" t="s">
        <v>55</v>
      </c>
      <c r="D110" s="157"/>
      <c r="E110" s="157"/>
      <c r="F110" s="157"/>
      <c r="G110" s="157"/>
      <c r="H110" s="158"/>
    </row>
    <row r="111" spans="2:11" ht="30.75" thickBot="1" x14ac:dyDescent="0.3">
      <c r="C111" s="27" t="s">
        <v>9</v>
      </c>
      <c r="D111" s="27" t="s">
        <v>10</v>
      </c>
      <c r="E111" s="28" t="s">
        <v>11</v>
      </c>
      <c r="F111" s="28" t="s">
        <v>12</v>
      </c>
      <c r="G111" s="28" t="s">
        <v>57</v>
      </c>
      <c r="H111" s="28" t="s">
        <v>13</v>
      </c>
    </row>
    <row r="112" spans="2:11" ht="15.75" thickBot="1" x14ac:dyDescent="0.3">
      <c r="B112" s="26" t="s">
        <v>49</v>
      </c>
      <c r="C112" s="52">
        <v>1</v>
      </c>
      <c r="D112" s="53" t="s">
        <v>14</v>
      </c>
      <c r="E112" s="52">
        <v>8</v>
      </c>
      <c r="F112" s="54">
        <v>3303.27</v>
      </c>
      <c r="G112" s="54">
        <f>E112*F112</f>
        <v>26426.16</v>
      </c>
      <c r="H112" s="54">
        <f>G112*12</f>
        <v>317113.92</v>
      </c>
      <c r="I112" s="42"/>
      <c r="J112" s="43">
        <f t="shared" ref="J112:K119" si="21">G112-G89</f>
        <v>578.15999999999985</v>
      </c>
      <c r="K112" s="43">
        <f t="shared" si="21"/>
        <v>6937.9199999999837</v>
      </c>
    </row>
    <row r="113" spans="2:11" ht="15.75" thickBot="1" x14ac:dyDescent="0.3">
      <c r="B113" s="26" t="s">
        <v>49</v>
      </c>
      <c r="C113" s="52">
        <v>2</v>
      </c>
      <c r="D113" s="53" t="s">
        <v>16</v>
      </c>
      <c r="E113" s="52">
        <v>8</v>
      </c>
      <c r="F113" s="54">
        <v>2658.65</v>
      </c>
      <c r="G113" s="54">
        <f t="shared" ref="G113:G119" si="22">E113*F113</f>
        <v>21269.200000000001</v>
      </c>
      <c r="H113" s="54">
        <f t="shared" ref="H113:H127" si="23">G113*12</f>
        <v>255230.40000000002</v>
      </c>
      <c r="I113" s="42"/>
      <c r="J113" s="43">
        <f t="shared" si="21"/>
        <v>437.11999999999898</v>
      </c>
      <c r="K113" s="43">
        <f t="shared" si="21"/>
        <v>5245.4400000000023</v>
      </c>
    </row>
    <row r="114" spans="2:11" ht="15.75" thickBot="1" x14ac:dyDescent="0.3">
      <c r="B114" s="26"/>
      <c r="C114" s="44">
        <v>3</v>
      </c>
      <c r="D114" s="45" t="s">
        <v>17</v>
      </c>
      <c r="E114" s="44">
        <v>0</v>
      </c>
      <c r="F114" s="46"/>
      <c r="G114" s="46">
        <f t="shared" si="22"/>
        <v>0</v>
      </c>
      <c r="H114" s="46">
        <f t="shared" si="23"/>
        <v>0</v>
      </c>
      <c r="I114" s="42"/>
      <c r="J114" s="43">
        <f t="shared" si="21"/>
        <v>0</v>
      </c>
      <c r="K114" s="43">
        <f t="shared" si="21"/>
        <v>0</v>
      </c>
    </row>
    <row r="115" spans="2:11" ht="15.75" thickBot="1" x14ac:dyDescent="0.3">
      <c r="B115" s="26" t="s">
        <v>50</v>
      </c>
      <c r="C115" s="52">
        <v>4</v>
      </c>
      <c r="D115" s="53" t="s">
        <v>18</v>
      </c>
      <c r="E115" s="52">
        <v>15</v>
      </c>
      <c r="F115" s="54">
        <v>3528.85</v>
      </c>
      <c r="G115" s="54">
        <f t="shared" si="22"/>
        <v>52932.75</v>
      </c>
      <c r="H115" s="54">
        <f t="shared" si="23"/>
        <v>635193</v>
      </c>
      <c r="I115" s="42"/>
      <c r="J115" s="43">
        <f t="shared" si="21"/>
        <v>1413.2999999999956</v>
      </c>
      <c r="K115" s="43">
        <f t="shared" si="21"/>
        <v>16959.599999999977</v>
      </c>
    </row>
    <row r="116" spans="2:11" ht="15.75" thickBot="1" x14ac:dyDescent="0.3">
      <c r="B116" s="26"/>
      <c r="C116" s="44">
        <v>5</v>
      </c>
      <c r="D116" s="45" t="s">
        <v>19</v>
      </c>
      <c r="E116" s="44">
        <v>0</v>
      </c>
      <c r="F116" s="46"/>
      <c r="G116" s="46">
        <f t="shared" si="22"/>
        <v>0</v>
      </c>
      <c r="H116" s="46">
        <f t="shared" si="23"/>
        <v>0</v>
      </c>
      <c r="I116" s="42"/>
      <c r="J116" s="43">
        <f t="shared" si="21"/>
        <v>0</v>
      </c>
      <c r="K116" s="43">
        <f t="shared" si="21"/>
        <v>0</v>
      </c>
    </row>
    <row r="117" spans="2:11" ht="15.75" thickBot="1" x14ac:dyDescent="0.3">
      <c r="B117" s="26" t="s">
        <v>50</v>
      </c>
      <c r="C117" s="52">
        <v>6</v>
      </c>
      <c r="D117" s="53" t="s">
        <v>20</v>
      </c>
      <c r="E117" s="52">
        <v>12</v>
      </c>
      <c r="F117" s="54">
        <v>2370.06</v>
      </c>
      <c r="G117" s="54">
        <f t="shared" si="22"/>
        <v>28440.720000000001</v>
      </c>
      <c r="H117" s="54">
        <f t="shared" si="23"/>
        <v>341288.64</v>
      </c>
      <c r="I117" s="42"/>
      <c r="J117" s="43">
        <f t="shared" si="21"/>
        <v>688.08000000000175</v>
      </c>
      <c r="K117" s="43">
        <f t="shared" si="21"/>
        <v>8256.960000000021</v>
      </c>
    </row>
    <row r="118" spans="2:11" ht="15.75" thickBot="1" x14ac:dyDescent="0.3">
      <c r="B118" s="26" t="s">
        <v>50</v>
      </c>
      <c r="C118" s="52">
        <v>7</v>
      </c>
      <c r="D118" s="53" t="s">
        <v>21</v>
      </c>
      <c r="E118" s="52">
        <v>4</v>
      </c>
      <c r="F118" s="54">
        <v>3167.42</v>
      </c>
      <c r="G118" s="54">
        <f t="shared" si="22"/>
        <v>12669.68</v>
      </c>
      <c r="H118" s="54">
        <f t="shared" si="23"/>
        <v>152036.16</v>
      </c>
      <c r="I118" s="42"/>
      <c r="J118" s="43">
        <f t="shared" si="21"/>
        <v>291.92000000000007</v>
      </c>
      <c r="K118" s="43">
        <f t="shared" si="21"/>
        <v>3503.0400000000081</v>
      </c>
    </row>
    <row r="119" spans="2:11" ht="15.75" thickBot="1" x14ac:dyDescent="0.3">
      <c r="B119" s="26" t="s">
        <v>50</v>
      </c>
      <c r="C119" s="52">
        <v>8</v>
      </c>
      <c r="D119" s="53" t="s">
        <v>22</v>
      </c>
      <c r="E119" s="52">
        <v>1</v>
      </c>
      <c r="F119" s="54">
        <v>2790.59</v>
      </c>
      <c r="G119" s="54">
        <f t="shared" si="22"/>
        <v>2790.59</v>
      </c>
      <c r="H119" s="54">
        <f t="shared" si="23"/>
        <v>33487.08</v>
      </c>
      <c r="I119" s="42"/>
      <c r="J119" s="43">
        <f t="shared" si="21"/>
        <v>70.880000000000109</v>
      </c>
      <c r="K119" s="43">
        <f t="shared" si="21"/>
        <v>850.56000000000131</v>
      </c>
    </row>
    <row r="120" spans="2:11" ht="15.75" thickBot="1" x14ac:dyDescent="0.3">
      <c r="B120" s="153"/>
      <c r="C120" s="167">
        <v>9</v>
      </c>
      <c r="D120" s="53" t="s">
        <v>23</v>
      </c>
      <c r="E120" s="52">
        <v>3</v>
      </c>
      <c r="F120" s="54">
        <v>5959.37</v>
      </c>
      <c r="G120" s="54">
        <f>E120*F120</f>
        <v>17878.11</v>
      </c>
      <c r="H120" s="54">
        <f t="shared" si="23"/>
        <v>214537.32</v>
      </c>
      <c r="I120" s="42"/>
      <c r="J120" s="147">
        <f>(G120+G121)-(G97+G98)</f>
        <v>383.18999999999869</v>
      </c>
      <c r="K120" s="147">
        <f>(H120+H121)-(H97+H98)</f>
        <v>4598.2799999999697</v>
      </c>
    </row>
    <row r="121" spans="2:11" ht="15.75" thickBot="1" x14ac:dyDescent="0.3">
      <c r="B121" s="153"/>
      <c r="C121" s="168"/>
      <c r="D121" s="45" t="s">
        <v>46</v>
      </c>
      <c r="E121" s="44"/>
      <c r="F121" s="46">
        <v>1131.3699999999999</v>
      </c>
      <c r="G121" s="46">
        <f>F121*3</f>
        <v>3394.1099999999997</v>
      </c>
      <c r="H121" s="46">
        <f>G121*12</f>
        <v>40729.319999999992</v>
      </c>
      <c r="I121" s="42"/>
      <c r="J121" s="147"/>
      <c r="K121" s="147"/>
    </row>
    <row r="122" spans="2:11" ht="15.75" thickBot="1" x14ac:dyDescent="0.3">
      <c r="B122" s="55" t="s">
        <v>51</v>
      </c>
      <c r="C122" s="52">
        <v>10</v>
      </c>
      <c r="D122" s="53" t="s">
        <v>24</v>
      </c>
      <c r="E122" s="52">
        <v>1</v>
      </c>
      <c r="F122" s="54">
        <v>2320.98</v>
      </c>
      <c r="G122" s="54">
        <f t="shared" ref="G122:G126" si="24">E122*F122</f>
        <v>2320.98</v>
      </c>
      <c r="H122" s="54">
        <f t="shared" si="23"/>
        <v>27851.760000000002</v>
      </c>
      <c r="I122" s="42"/>
      <c r="J122" s="43">
        <f t="shared" ref="J122:K127" si="25">G122-G99</f>
        <v>5.2699999999999818</v>
      </c>
      <c r="K122" s="43">
        <f t="shared" si="25"/>
        <v>63.240000000001601</v>
      </c>
    </row>
    <row r="123" spans="2:11" ht="15.75" thickBot="1" x14ac:dyDescent="0.3">
      <c r="B123" s="55" t="s">
        <v>51</v>
      </c>
      <c r="C123" s="52">
        <v>11</v>
      </c>
      <c r="D123" s="53" t="s">
        <v>25</v>
      </c>
      <c r="E123" s="52">
        <v>2</v>
      </c>
      <c r="F123" s="54">
        <v>1972.02</v>
      </c>
      <c r="G123" s="54">
        <f t="shared" si="24"/>
        <v>3944.04</v>
      </c>
      <c r="H123" s="54">
        <f t="shared" si="23"/>
        <v>47328.479999999996</v>
      </c>
      <c r="I123" s="42"/>
      <c r="J123" s="43">
        <f t="shared" si="25"/>
        <v>8.6599999999998545</v>
      </c>
      <c r="K123" s="43">
        <f t="shared" si="25"/>
        <v>103.91999999999825</v>
      </c>
    </row>
    <row r="124" spans="2:11" ht="15.75" thickBot="1" x14ac:dyDescent="0.3">
      <c r="B124" s="26" t="s">
        <v>50</v>
      </c>
      <c r="C124" s="52">
        <v>12</v>
      </c>
      <c r="D124" s="53" t="s">
        <v>26</v>
      </c>
      <c r="E124" s="52">
        <v>5</v>
      </c>
      <c r="F124" s="54">
        <v>2470.7800000000002</v>
      </c>
      <c r="G124" s="54">
        <f t="shared" si="24"/>
        <v>12353.900000000001</v>
      </c>
      <c r="H124" s="54">
        <f t="shared" si="23"/>
        <v>148246.80000000002</v>
      </c>
      <c r="I124" s="42"/>
      <c r="J124" s="43">
        <f t="shared" si="25"/>
        <v>301.30000000000109</v>
      </c>
      <c r="K124" s="43">
        <f t="shared" si="25"/>
        <v>3615.6000000000058</v>
      </c>
    </row>
    <row r="125" spans="2:11" ht="15.75" thickBot="1" x14ac:dyDescent="0.3">
      <c r="B125" s="26" t="s">
        <v>52</v>
      </c>
      <c r="C125" s="52">
        <v>13</v>
      </c>
      <c r="D125" s="53" t="s">
        <v>27</v>
      </c>
      <c r="E125" s="52">
        <v>3</v>
      </c>
      <c r="F125" s="56">
        <v>2675.51</v>
      </c>
      <c r="G125" s="54">
        <f t="shared" si="24"/>
        <v>8026.5300000000007</v>
      </c>
      <c r="H125" s="54">
        <f t="shared" si="23"/>
        <v>96318.360000000015</v>
      </c>
      <c r="I125" s="42"/>
      <c r="J125" s="43">
        <f t="shared" si="25"/>
        <v>207.1200000000008</v>
      </c>
      <c r="K125" s="43">
        <f t="shared" si="25"/>
        <v>2485.4400000000169</v>
      </c>
    </row>
    <row r="126" spans="2:11" ht="15.75" thickBot="1" x14ac:dyDescent="0.3">
      <c r="C126" s="57">
        <v>14</v>
      </c>
      <c r="D126" s="58" t="s">
        <v>28</v>
      </c>
      <c r="E126" s="57">
        <v>15</v>
      </c>
      <c r="F126" s="59">
        <v>3125.32</v>
      </c>
      <c r="G126" s="59">
        <f t="shared" si="24"/>
        <v>46879.8</v>
      </c>
      <c r="H126" s="59">
        <f t="shared" si="23"/>
        <v>562557.60000000009</v>
      </c>
      <c r="I126" s="42"/>
      <c r="J126" s="43">
        <f t="shared" si="25"/>
        <v>205.05000000000291</v>
      </c>
      <c r="K126" s="43">
        <f t="shared" si="25"/>
        <v>2460.6000000000931</v>
      </c>
    </row>
    <row r="127" spans="2:11" ht="15.75" thickBot="1" x14ac:dyDescent="0.3">
      <c r="C127" s="57">
        <v>15</v>
      </c>
      <c r="D127" s="58" t="s">
        <v>29</v>
      </c>
      <c r="E127" s="57">
        <v>10</v>
      </c>
      <c r="F127" s="59">
        <v>3484.54</v>
      </c>
      <c r="G127" s="59">
        <f>E127*F127</f>
        <v>34845.4</v>
      </c>
      <c r="H127" s="59">
        <f t="shared" si="23"/>
        <v>418144.80000000005</v>
      </c>
      <c r="I127" s="42"/>
      <c r="J127" s="43">
        <f t="shared" si="25"/>
        <v>242.09999999999854</v>
      </c>
      <c r="K127" s="43">
        <f t="shared" si="25"/>
        <v>2905.2000000000116</v>
      </c>
    </row>
    <row r="128" spans="2:11" ht="15.75" thickBot="1" x14ac:dyDescent="0.3">
      <c r="C128" s="163" t="s">
        <v>30</v>
      </c>
      <c r="D128" s="164"/>
      <c r="E128" s="44">
        <f>SUM(E112:E127)</f>
        <v>87</v>
      </c>
      <c r="F128" s="50"/>
      <c r="G128" s="51">
        <f>SUM(G112:G127)</f>
        <v>274171.97000000003</v>
      </c>
      <c r="H128" s="51">
        <f>SUM(H112:H127)</f>
        <v>3290063.6399999997</v>
      </c>
      <c r="I128" s="42"/>
      <c r="J128" s="43">
        <f>SUM(J112:J127)</f>
        <v>4832.1499999999978</v>
      </c>
      <c r="K128" s="43">
        <f>SUM(K112:K127)</f>
        <v>57985.80000000009</v>
      </c>
    </row>
    <row r="129" spans="2:11" ht="15.75" thickBot="1" x14ac:dyDescent="0.3">
      <c r="C129" s="156" t="s">
        <v>56</v>
      </c>
      <c r="D129" s="157"/>
      <c r="E129" s="157"/>
      <c r="F129" s="157"/>
      <c r="G129" s="157"/>
      <c r="H129" s="158"/>
    </row>
    <row r="130" spans="2:11" ht="30.75" thickBot="1" x14ac:dyDescent="0.3">
      <c r="C130" s="27" t="s">
        <v>9</v>
      </c>
      <c r="D130" s="27" t="s">
        <v>10</v>
      </c>
      <c r="E130" s="28" t="s">
        <v>11</v>
      </c>
      <c r="F130" s="28" t="s">
        <v>12</v>
      </c>
      <c r="G130" s="28" t="s">
        <v>57</v>
      </c>
      <c r="H130" s="28" t="s">
        <v>13</v>
      </c>
    </row>
    <row r="131" spans="2:11" ht="15.75" thickBot="1" x14ac:dyDescent="0.3">
      <c r="B131" s="26" t="s">
        <v>49</v>
      </c>
      <c r="C131" s="44">
        <v>1</v>
      </c>
      <c r="D131" s="45" t="s">
        <v>14</v>
      </c>
      <c r="E131" s="44">
        <v>8</v>
      </c>
      <c r="F131" s="46">
        <v>3303.27</v>
      </c>
      <c r="G131" s="46">
        <f>E131*F131</f>
        <v>26426.16</v>
      </c>
      <c r="H131" s="46">
        <f>G131*12</f>
        <v>317113.92</v>
      </c>
      <c r="I131" s="42"/>
      <c r="J131" s="43">
        <f>G131-G112</f>
        <v>0</v>
      </c>
      <c r="K131" s="43">
        <f>H131-H112</f>
        <v>0</v>
      </c>
    </row>
    <row r="132" spans="2:11" ht="15.75" thickBot="1" x14ac:dyDescent="0.3">
      <c r="B132" s="26" t="s">
        <v>49</v>
      </c>
      <c r="C132" s="44">
        <v>2</v>
      </c>
      <c r="D132" s="45" t="s">
        <v>16</v>
      </c>
      <c r="E132" s="44">
        <v>8</v>
      </c>
      <c r="F132" s="46">
        <v>2658.65</v>
      </c>
      <c r="G132" s="46">
        <f t="shared" ref="G132:G138" si="26">E132*F132</f>
        <v>21269.200000000001</v>
      </c>
      <c r="H132" s="46">
        <f t="shared" ref="H132:H146" si="27">G132*12</f>
        <v>255230.40000000002</v>
      </c>
      <c r="I132" s="42"/>
      <c r="J132" s="43">
        <f t="shared" ref="J132:K137" si="28">G132-G113</f>
        <v>0</v>
      </c>
      <c r="K132" s="43">
        <f t="shared" si="28"/>
        <v>0</v>
      </c>
    </row>
    <row r="133" spans="2:11" ht="15.75" thickBot="1" x14ac:dyDescent="0.3">
      <c r="B133" s="26"/>
      <c r="C133" s="44">
        <v>3</v>
      </c>
      <c r="D133" s="45" t="s">
        <v>17</v>
      </c>
      <c r="E133" s="44">
        <v>0</v>
      </c>
      <c r="F133" s="46"/>
      <c r="G133" s="46">
        <f t="shared" si="26"/>
        <v>0</v>
      </c>
      <c r="H133" s="46">
        <f t="shared" si="27"/>
        <v>0</v>
      </c>
      <c r="I133" s="42"/>
      <c r="J133" s="43">
        <f t="shared" si="28"/>
        <v>0</v>
      </c>
      <c r="K133" s="43">
        <f t="shared" si="28"/>
        <v>0</v>
      </c>
    </row>
    <row r="134" spans="2:11" ht="15.75" thickBot="1" x14ac:dyDescent="0.3">
      <c r="B134" s="26" t="s">
        <v>50</v>
      </c>
      <c r="C134" s="52">
        <v>4</v>
      </c>
      <c r="D134" s="53" t="s">
        <v>18</v>
      </c>
      <c r="E134" s="52">
        <v>15</v>
      </c>
      <c r="F134" s="54">
        <v>3599.45</v>
      </c>
      <c r="G134" s="54">
        <f t="shared" si="26"/>
        <v>53991.75</v>
      </c>
      <c r="H134" s="54">
        <f t="shared" si="27"/>
        <v>647901</v>
      </c>
      <c r="I134" s="42"/>
      <c r="J134" s="43">
        <f>G134-G115</f>
        <v>1059</v>
      </c>
      <c r="K134" s="43">
        <f t="shared" si="28"/>
        <v>12708</v>
      </c>
    </row>
    <row r="135" spans="2:11" ht="15.75" thickBot="1" x14ac:dyDescent="0.3">
      <c r="B135" s="26"/>
      <c r="C135" s="44">
        <v>5</v>
      </c>
      <c r="D135" s="45" t="s">
        <v>19</v>
      </c>
      <c r="E135" s="44">
        <v>0</v>
      </c>
      <c r="F135" s="46"/>
      <c r="G135" s="46">
        <f t="shared" si="26"/>
        <v>0</v>
      </c>
      <c r="H135" s="46">
        <f t="shared" si="27"/>
        <v>0</v>
      </c>
      <c r="I135" s="42"/>
      <c r="J135" s="43">
        <f t="shared" si="28"/>
        <v>0</v>
      </c>
      <c r="K135" s="43">
        <f t="shared" si="28"/>
        <v>0</v>
      </c>
    </row>
    <row r="136" spans="2:11" ht="15.75" thickBot="1" x14ac:dyDescent="0.3">
      <c r="B136" s="26" t="s">
        <v>50</v>
      </c>
      <c r="C136" s="52">
        <v>6</v>
      </c>
      <c r="D136" s="53" t="s">
        <v>20</v>
      </c>
      <c r="E136" s="52">
        <v>12</v>
      </c>
      <c r="F136" s="54">
        <v>2440.56</v>
      </c>
      <c r="G136" s="54">
        <f t="shared" si="26"/>
        <v>29286.720000000001</v>
      </c>
      <c r="H136" s="54">
        <f t="shared" si="27"/>
        <v>351440.64000000001</v>
      </c>
      <c r="I136" s="42"/>
      <c r="J136" s="43">
        <f t="shared" si="28"/>
        <v>846</v>
      </c>
      <c r="K136" s="43">
        <f t="shared" si="28"/>
        <v>10152</v>
      </c>
    </row>
    <row r="137" spans="2:11" ht="15.75" thickBot="1" x14ac:dyDescent="0.3">
      <c r="B137" s="26" t="s">
        <v>50</v>
      </c>
      <c r="C137" s="52">
        <v>7</v>
      </c>
      <c r="D137" s="53" t="s">
        <v>21</v>
      </c>
      <c r="E137" s="52">
        <v>4</v>
      </c>
      <c r="F137" s="54">
        <v>3237.91</v>
      </c>
      <c r="G137" s="54">
        <f t="shared" si="26"/>
        <v>12951.64</v>
      </c>
      <c r="H137" s="54">
        <f t="shared" si="27"/>
        <v>155419.68</v>
      </c>
      <c r="I137" s="42"/>
      <c r="J137" s="43">
        <f t="shared" si="28"/>
        <v>281.95999999999913</v>
      </c>
      <c r="K137" s="43">
        <f t="shared" si="28"/>
        <v>3383.5199999999895</v>
      </c>
    </row>
    <row r="138" spans="2:11" ht="15.75" thickBot="1" x14ac:dyDescent="0.3">
      <c r="B138" s="26" t="s">
        <v>50</v>
      </c>
      <c r="C138" s="52">
        <v>8</v>
      </c>
      <c r="D138" s="53" t="s">
        <v>22</v>
      </c>
      <c r="E138" s="52">
        <v>1</v>
      </c>
      <c r="F138" s="54">
        <v>2861.24</v>
      </c>
      <c r="G138" s="54">
        <f t="shared" si="26"/>
        <v>2861.24</v>
      </c>
      <c r="H138" s="54">
        <f t="shared" si="27"/>
        <v>34334.879999999997</v>
      </c>
      <c r="I138" s="42"/>
      <c r="J138" s="43">
        <f>G138-G119</f>
        <v>70.649999999999636</v>
      </c>
      <c r="K138" s="43">
        <f>H138-H119</f>
        <v>847.79999999999563</v>
      </c>
    </row>
    <row r="139" spans="2:11" ht="15.75" thickBot="1" x14ac:dyDescent="0.3">
      <c r="B139" s="153"/>
      <c r="C139" s="167">
        <v>9</v>
      </c>
      <c r="D139" s="53" t="s">
        <v>23</v>
      </c>
      <c r="E139" s="52">
        <v>3</v>
      </c>
      <c r="F139" s="54">
        <v>6033.57</v>
      </c>
      <c r="G139" s="54">
        <f>E139*F139</f>
        <v>18100.71</v>
      </c>
      <c r="H139" s="54">
        <f t="shared" si="27"/>
        <v>217208.52</v>
      </c>
      <c r="I139" s="42"/>
      <c r="J139" s="147">
        <f>(G139+G140)-(G120+G121)</f>
        <v>222.59999999999854</v>
      </c>
      <c r="K139" s="147">
        <f>(H139+H140)-(H120+H121)</f>
        <v>2671.1999999999534</v>
      </c>
    </row>
    <row r="140" spans="2:11" ht="15.75" thickBot="1" x14ac:dyDescent="0.3">
      <c r="B140" s="153"/>
      <c r="C140" s="168"/>
      <c r="D140" s="45" t="s">
        <v>46</v>
      </c>
      <c r="E140" s="44"/>
      <c r="F140" s="46">
        <v>1131.3699999999999</v>
      </c>
      <c r="G140" s="46">
        <f>F140*3</f>
        <v>3394.1099999999997</v>
      </c>
      <c r="H140" s="46">
        <f>G140*12</f>
        <v>40729.319999999992</v>
      </c>
      <c r="I140" s="42"/>
      <c r="J140" s="147"/>
      <c r="K140" s="147"/>
    </row>
    <row r="141" spans="2:11" ht="15.75" thickBot="1" x14ac:dyDescent="0.3">
      <c r="B141" s="55" t="s">
        <v>51</v>
      </c>
      <c r="C141" s="44">
        <v>10</v>
      </c>
      <c r="D141" s="45" t="s">
        <v>24</v>
      </c>
      <c r="E141" s="44">
        <v>1</v>
      </c>
      <c r="F141" s="46">
        <v>2320.98</v>
      </c>
      <c r="G141" s="46">
        <f t="shared" ref="G141:G145" si="29">E141*F141</f>
        <v>2320.98</v>
      </c>
      <c r="H141" s="46">
        <f t="shared" si="27"/>
        <v>27851.760000000002</v>
      </c>
      <c r="I141" s="42"/>
      <c r="J141" s="43">
        <f>G141-G122</f>
        <v>0</v>
      </c>
      <c r="K141" s="43">
        <f>H141-H122</f>
        <v>0</v>
      </c>
    </row>
    <row r="142" spans="2:11" ht="15.75" thickBot="1" x14ac:dyDescent="0.3">
      <c r="B142" s="55" t="s">
        <v>51</v>
      </c>
      <c r="C142" s="44">
        <v>11</v>
      </c>
      <c r="D142" s="45" t="s">
        <v>25</v>
      </c>
      <c r="E142" s="44">
        <v>2</v>
      </c>
      <c r="F142" s="46">
        <v>1972.02</v>
      </c>
      <c r="G142" s="46">
        <f t="shared" si="29"/>
        <v>3944.04</v>
      </c>
      <c r="H142" s="46">
        <f t="shared" si="27"/>
        <v>47328.479999999996</v>
      </c>
      <c r="I142" s="42"/>
      <c r="J142" s="43">
        <f t="shared" ref="J142:K142" si="30">G142-G123</f>
        <v>0</v>
      </c>
      <c r="K142" s="43">
        <f t="shared" si="30"/>
        <v>0</v>
      </c>
    </row>
    <row r="143" spans="2:11" ht="15.75" thickBot="1" x14ac:dyDescent="0.3">
      <c r="B143" s="26" t="s">
        <v>50</v>
      </c>
      <c r="C143" s="52">
        <v>12</v>
      </c>
      <c r="D143" s="53" t="s">
        <v>26</v>
      </c>
      <c r="E143" s="52">
        <v>5</v>
      </c>
      <c r="F143" s="54">
        <v>2541.3000000000002</v>
      </c>
      <c r="G143" s="54">
        <f t="shared" si="29"/>
        <v>12706.5</v>
      </c>
      <c r="H143" s="54">
        <f t="shared" si="27"/>
        <v>152478</v>
      </c>
      <c r="I143" s="42"/>
      <c r="J143" s="43">
        <f t="shared" ref="J143:K143" si="31">G143-G124</f>
        <v>352.59999999999854</v>
      </c>
      <c r="K143" s="43">
        <f t="shared" si="31"/>
        <v>4231.1999999999825</v>
      </c>
    </row>
    <row r="144" spans="2:11" ht="15.75" thickBot="1" x14ac:dyDescent="0.3">
      <c r="B144" s="26" t="s">
        <v>52</v>
      </c>
      <c r="C144" s="52">
        <v>13</v>
      </c>
      <c r="D144" s="53" t="s">
        <v>27</v>
      </c>
      <c r="E144" s="52">
        <v>3</v>
      </c>
      <c r="F144" s="56">
        <v>2746.02</v>
      </c>
      <c r="G144" s="54">
        <f t="shared" si="29"/>
        <v>8238.06</v>
      </c>
      <c r="H144" s="54">
        <f t="shared" si="27"/>
        <v>98856.72</v>
      </c>
      <c r="I144" s="42"/>
      <c r="J144" s="43">
        <f t="shared" ref="J144:K144" si="32">G144-G125</f>
        <v>211.52999999999884</v>
      </c>
      <c r="K144" s="43">
        <f t="shared" si="32"/>
        <v>2538.359999999986</v>
      </c>
    </row>
    <row r="145" spans="2:11" ht="15.75" thickBot="1" x14ac:dyDescent="0.3">
      <c r="C145" s="57">
        <v>14</v>
      </c>
      <c r="D145" s="58" t="s">
        <v>28</v>
      </c>
      <c r="E145" s="57">
        <v>15</v>
      </c>
      <c r="F145" s="59">
        <v>3172.62</v>
      </c>
      <c r="G145" s="59">
        <f t="shared" si="29"/>
        <v>47589.299999999996</v>
      </c>
      <c r="H145" s="59">
        <f t="shared" si="27"/>
        <v>571071.6</v>
      </c>
      <c r="I145" s="42"/>
      <c r="J145" s="43">
        <f t="shared" ref="J145:K145" si="33">G145-G126</f>
        <v>709.49999999999272</v>
      </c>
      <c r="K145" s="43">
        <f t="shared" si="33"/>
        <v>8513.9999999998836</v>
      </c>
    </row>
    <row r="146" spans="2:11" ht="15.75" thickBot="1" x14ac:dyDescent="0.3">
      <c r="C146" s="57">
        <v>15</v>
      </c>
      <c r="D146" s="58" t="s">
        <v>29</v>
      </c>
      <c r="E146" s="57">
        <v>10</v>
      </c>
      <c r="F146" s="59">
        <v>3532.31</v>
      </c>
      <c r="G146" s="59">
        <f>E146*F146</f>
        <v>35323.1</v>
      </c>
      <c r="H146" s="59">
        <f t="shared" si="27"/>
        <v>423877.19999999995</v>
      </c>
      <c r="I146" s="42"/>
      <c r="J146" s="43">
        <f t="shared" ref="J146:K146" si="34">G146-G127</f>
        <v>477.69999999999709</v>
      </c>
      <c r="K146" s="43">
        <f t="shared" si="34"/>
        <v>5732.3999999999069</v>
      </c>
    </row>
    <row r="147" spans="2:11" ht="15.75" thickBot="1" x14ac:dyDescent="0.3">
      <c r="C147" s="163" t="s">
        <v>30</v>
      </c>
      <c r="D147" s="164"/>
      <c r="E147" s="44">
        <f>SUM(E131:E146)</f>
        <v>87</v>
      </c>
      <c r="F147" s="50"/>
      <c r="G147" s="51">
        <f>SUM(G131:G146)</f>
        <v>278403.50999999995</v>
      </c>
      <c r="H147" s="51">
        <f>SUM(H131:H146)</f>
        <v>3340842.12</v>
      </c>
      <c r="I147" s="42"/>
      <c r="J147" s="43">
        <f>SUM(J131:J146)</f>
        <v>4231.5399999999845</v>
      </c>
      <c r="K147" s="43">
        <f>SUM(K131:K146)</f>
        <v>50778.479999999698</v>
      </c>
    </row>
    <row r="148" spans="2:11" x14ac:dyDescent="0.25">
      <c r="G148" s="38">
        <f>G147-G105</f>
        <v>9063.6899999999441</v>
      </c>
      <c r="H148" s="38">
        <f>H147-H105</f>
        <v>108764.28000000026</v>
      </c>
    </row>
    <row r="149" spans="2:11" ht="15.75" thickBot="1" x14ac:dyDescent="0.3"/>
    <row r="150" spans="2:11" ht="15.75" thickBot="1" x14ac:dyDescent="0.3">
      <c r="C150" s="150" t="s">
        <v>74</v>
      </c>
      <c r="D150" s="151"/>
      <c r="E150" s="151"/>
      <c r="F150" s="151"/>
      <c r="G150" s="151"/>
      <c r="H150" s="152"/>
    </row>
    <row r="151" spans="2:11" ht="15.75" thickBot="1" x14ac:dyDescent="0.3">
      <c r="C151" s="156" t="s">
        <v>75</v>
      </c>
      <c r="D151" s="157"/>
      <c r="E151" s="157"/>
      <c r="F151" s="157"/>
      <c r="G151" s="157"/>
      <c r="H151" s="158"/>
    </row>
    <row r="152" spans="2:11" ht="30.75" thickBot="1" x14ac:dyDescent="0.3">
      <c r="C152" s="27" t="s">
        <v>9</v>
      </c>
      <c r="D152" s="27" t="s">
        <v>10</v>
      </c>
      <c r="E152" s="28" t="s">
        <v>11</v>
      </c>
      <c r="F152" s="28" t="s">
        <v>77</v>
      </c>
      <c r="G152" s="28" t="s">
        <v>78</v>
      </c>
      <c r="H152" s="28" t="s">
        <v>79</v>
      </c>
    </row>
    <row r="153" spans="2:11" ht="15.75" thickBot="1" x14ac:dyDescent="0.3">
      <c r="B153" s="26"/>
      <c r="C153" s="44">
        <v>1</v>
      </c>
      <c r="D153" s="45" t="s">
        <v>14</v>
      </c>
      <c r="E153" s="44">
        <v>8</v>
      </c>
      <c r="F153" s="46">
        <v>3328.75</v>
      </c>
      <c r="G153" s="46">
        <f>E153*F153</f>
        <v>26630</v>
      </c>
      <c r="H153" s="46">
        <f>G153*12</f>
        <v>319560</v>
      </c>
      <c r="I153" s="42"/>
      <c r="J153" s="43">
        <f>G153-G131</f>
        <v>203.84000000000015</v>
      </c>
      <c r="K153" s="43">
        <f>H153-H131</f>
        <v>2446.0800000000163</v>
      </c>
    </row>
    <row r="154" spans="2:11" ht="15.75" thickBot="1" x14ac:dyDescent="0.3">
      <c r="B154" s="26"/>
      <c r="C154" s="44">
        <v>2</v>
      </c>
      <c r="D154" s="45" t="s">
        <v>16</v>
      </c>
      <c r="E154" s="44">
        <v>8</v>
      </c>
      <c r="F154" s="46">
        <v>2684.12</v>
      </c>
      <c r="G154" s="46">
        <f t="shared" ref="G154:G160" si="35">E154*F154</f>
        <v>21472.959999999999</v>
      </c>
      <c r="H154" s="46">
        <f t="shared" ref="H154:H161" si="36">G154*12</f>
        <v>257675.51999999999</v>
      </c>
      <c r="I154" s="42"/>
      <c r="J154" s="43">
        <f t="shared" ref="J154:K154" si="37">G154-G132</f>
        <v>203.7599999999984</v>
      </c>
      <c r="K154" s="43">
        <f t="shared" si="37"/>
        <v>2445.1199999999662</v>
      </c>
    </row>
    <row r="155" spans="2:11" ht="15.75" thickBot="1" x14ac:dyDescent="0.3">
      <c r="B155" s="26"/>
      <c r="C155" s="44">
        <v>3</v>
      </c>
      <c r="D155" s="45" t="s">
        <v>17</v>
      </c>
      <c r="E155" s="44">
        <v>0</v>
      </c>
      <c r="F155" s="46"/>
      <c r="G155" s="46">
        <f t="shared" si="35"/>
        <v>0</v>
      </c>
      <c r="H155" s="46">
        <f t="shared" si="36"/>
        <v>0</v>
      </c>
      <c r="I155" s="42"/>
      <c r="J155" s="43">
        <f t="shared" ref="J155:K155" si="38">G155-G133</f>
        <v>0</v>
      </c>
      <c r="K155" s="43">
        <f t="shared" si="38"/>
        <v>0</v>
      </c>
    </row>
    <row r="156" spans="2:11" ht="15.75" thickBot="1" x14ac:dyDescent="0.3">
      <c r="B156" s="26"/>
      <c r="C156" s="44">
        <v>4</v>
      </c>
      <c r="D156" s="45" t="s">
        <v>18</v>
      </c>
      <c r="E156" s="44">
        <v>15</v>
      </c>
      <c r="F156" s="46">
        <v>3624.95</v>
      </c>
      <c r="G156" s="46">
        <f t="shared" si="35"/>
        <v>54374.25</v>
      </c>
      <c r="H156" s="46">
        <f t="shared" si="36"/>
        <v>652491</v>
      </c>
      <c r="I156" s="42"/>
      <c r="J156" s="43">
        <f t="shared" ref="J156:K156" si="39">G156-G134</f>
        <v>382.5</v>
      </c>
      <c r="K156" s="43">
        <f t="shared" si="39"/>
        <v>4590</v>
      </c>
    </row>
    <row r="157" spans="2:11" ht="15.75" thickBot="1" x14ac:dyDescent="0.3">
      <c r="B157" s="26"/>
      <c r="C157" s="44">
        <v>5</v>
      </c>
      <c r="D157" s="45" t="s">
        <v>19</v>
      </c>
      <c r="E157" s="44">
        <v>0</v>
      </c>
      <c r="F157" s="46"/>
      <c r="G157" s="46">
        <f t="shared" si="35"/>
        <v>0</v>
      </c>
      <c r="H157" s="46">
        <f t="shared" si="36"/>
        <v>0</v>
      </c>
      <c r="I157" s="42"/>
      <c r="J157" s="43">
        <f t="shared" ref="J157:K157" si="40">G157-G135</f>
        <v>0</v>
      </c>
      <c r="K157" s="43">
        <f t="shared" si="40"/>
        <v>0</v>
      </c>
    </row>
    <row r="158" spans="2:11" ht="15.75" thickBot="1" x14ac:dyDescent="0.3">
      <c r="B158" s="26"/>
      <c r="C158" s="44">
        <v>6</v>
      </c>
      <c r="D158" s="45" t="s">
        <v>20</v>
      </c>
      <c r="E158" s="44">
        <v>12</v>
      </c>
      <c r="F158" s="46">
        <v>2466.04</v>
      </c>
      <c r="G158" s="46">
        <f t="shared" si="35"/>
        <v>29592.48</v>
      </c>
      <c r="H158" s="46">
        <f t="shared" si="36"/>
        <v>355109.76</v>
      </c>
      <c r="I158" s="42"/>
      <c r="J158" s="43">
        <f t="shared" ref="J158:K158" si="41">G158-G136</f>
        <v>305.7599999999984</v>
      </c>
      <c r="K158" s="43">
        <f t="shared" si="41"/>
        <v>3669.1199999999953</v>
      </c>
    </row>
    <row r="159" spans="2:11" ht="15.75" thickBot="1" x14ac:dyDescent="0.3">
      <c r="B159" s="26"/>
      <c r="C159" s="44">
        <v>7</v>
      </c>
      <c r="D159" s="45" t="s">
        <v>21</v>
      </c>
      <c r="E159" s="44">
        <v>4</v>
      </c>
      <c r="F159" s="46">
        <v>3263.37</v>
      </c>
      <c r="G159" s="46">
        <f t="shared" si="35"/>
        <v>13053.48</v>
      </c>
      <c r="H159" s="46">
        <f t="shared" si="36"/>
        <v>156641.76</v>
      </c>
      <c r="I159" s="42"/>
      <c r="J159" s="43">
        <f t="shared" ref="J159:K159" si="42">G159-G137</f>
        <v>101.84000000000015</v>
      </c>
      <c r="K159" s="43">
        <f t="shared" si="42"/>
        <v>1222.0800000000163</v>
      </c>
    </row>
    <row r="160" spans="2:11" ht="15.75" thickBot="1" x14ac:dyDescent="0.3">
      <c r="B160" s="26"/>
      <c r="C160" s="44">
        <v>8</v>
      </c>
      <c r="D160" s="45" t="s">
        <v>22</v>
      </c>
      <c r="E160" s="44">
        <v>1</v>
      </c>
      <c r="F160" s="46">
        <v>2886.77</v>
      </c>
      <c r="G160" s="46">
        <f t="shared" si="35"/>
        <v>2886.77</v>
      </c>
      <c r="H160" s="46">
        <f t="shared" si="36"/>
        <v>34641.24</v>
      </c>
      <c r="I160" s="42"/>
      <c r="J160" s="43">
        <f t="shared" ref="J160:K160" si="43">G160-G138</f>
        <v>25.5300000000002</v>
      </c>
      <c r="K160" s="43">
        <f t="shared" si="43"/>
        <v>306.36000000000058</v>
      </c>
    </row>
    <row r="161" spans="2:11" ht="15.75" thickBot="1" x14ac:dyDescent="0.3">
      <c r="B161" s="153"/>
      <c r="C161" s="154">
        <v>9</v>
      </c>
      <c r="D161" s="45" t="s">
        <v>23</v>
      </c>
      <c r="E161" s="44">
        <v>3</v>
      </c>
      <c r="F161" s="46">
        <v>6033.57</v>
      </c>
      <c r="G161" s="46">
        <f>E161*F161</f>
        <v>18100.71</v>
      </c>
      <c r="H161" s="46">
        <f t="shared" si="36"/>
        <v>217208.52</v>
      </c>
      <c r="I161" s="42"/>
      <c r="J161" s="147">
        <f>(G161+G162)-(G139+G140)</f>
        <v>0</v>
      </c>
      <c r="K161" s="147">
        <f>(H161+H162)-(H139+H140)</f>
        <v>0</v>
      </c>
    </row>
    <row r="162" spans="2:11" ht="15.75" thickBot="1" x14ac:dyDescent="0.3">
      <c r="B162" s="153"/>
      <c r="C162" s="155"/>
      <c r="D162" s="45" t="s">
        <v>46</v>
      </c>
      <c r="E162" s="44"/>
      <c r="F162" s="46">
        <v>1131.3699999999999</v>
      </c>
      <c r="G162" s="46">
        <f>F162*3</f>
        <v>3394.1099999999997</v>
      </c>
      <c r="H162" s="46">
        <f>G162*12</f>
        <v>40729.319999999992</v>
      </c>
      <c r="I162" s="42"/>
      <c r="J162" s="147"/>
      <c r="K162" s="147"/>
    </row>
    <row r="163" spans="2:11" ht="15.75" thickBot="1" x14ac:dyDescent="0.3">
      <c r="B163" s="55"/>
      <c r="C163" s="44">
        <v>10</v>
      </c>
      <c r="D163" s="45" t="s">
        <v>24</v>
      </c>
      <c r="E163" s="44">
        <v>1</v>
      </c>
      <c r="F163" s="46">
        <v>2346.15</v>
      </c>
      <c r="G163" s="46">
        <f t="shared" ref="G163:G167" si="44">E163*F163</f>
        <v>2346.15</v>
      </c>
      <c r="H163" s="46">
        <f t="shared" ref="H163:H168" si="45">G163*12</f>
        <v>28153.800000000003</v>
      </c>
      <c r="I163" s="42"/>
      <c r="J163" s="43">
        <f t="shared" ref="J163" si="46">G163-G141</f>
        <v>25.170000000000073</v>
      </c>
      <c r="K163" s="43">
        <f t="shared" ref="K163" si="47">H163-H141</f>
        <v>302.04000000000087</v>
      </c>
    </row>
    <row r="164" spans="2:11" ht="15.75" thickBot="1" x14ac:dyDescent="0.3">
      <c r="B164" s="55"/>
      <c r="C164" s="44">
        <v>11</v>
      </c>
      <c r="D164" s="45" t="s">
        <v>25</v>
      </c>
      <c r="E164" s="44">
        <v>2</v>
      </c>
      <c r="F164" s="46">
        <v>1997.52</v>
      </c>
      <c r="G164" s="46">
        <f t="shared" si="44"/>
        <v>3995.04</v>
      </c>
      <c r="H164" s="46">
        <f t="shared" si="45"/>
        <v>47940.479999999996</v>
      </c>
      <c r="I164" s="42"/>
      <c r="J164" s="43">
        <f t="shared" ref="J164:K169" si="48">G164-G142</f>
        <v>51</v>
      </c>
      <c r="K164" s="43">
        <f t="shared" si="48"/>
        <v>612</v>
      </c>
    </row>
    <row r="165" spans="2:11" ht="15.75" thickBot="1" x14ac:dyDescent="0.3">
      <c r="B165" s="26"/>
      <c r="C165" s="44">
        <v>12</v>
      </c>
      <c r="D165" s="45" t="s">
        <v>26</v>
      </c>
      <c r="E165" s="44">
        <v>5</v>
      </c>
      <c r="F165" s="46">
        <v>2566.75</v>
      </c>
      <c r="G165" s="46">
        <f t="shared" si="44"/>
        <v>12833.75</v>
      </c>
      <c r="H165" s="46">
        <f t="shared" si="45"/>
        <v>154005</v>
      </c>
      <c r="I165" s="42"/>
      <c r="J165" s="43">
        <f t="shared" si="48"/>
        <v>127.25</v>
      </c>
      <c r="K165" s="43">
        <f t="shared" si="48"/>
        <v>1527</v>
      </c>
    </row>
    <row r="166" spans="2:11" ht="15.75" thickBot="1" x14ac:dyDescent="0.3">
      <c r="B166" s="26"/>
      <c r="C166" s="44">
        <v>13</v>
      </c>
      <c r="D166" s="45" t="s">
        <v>27</v>
      </c>
      <c r="E166" s="44">
        <v>3</v>
      </c>
      <c r="F166" s="49">
        <v>2771.5</v>
      </c>
      <c r="G166" s="46">
        <f t="shared" si="44"/>
        <v>8314.5</v>
      </c>
      <c r="H166" s="46">
        <f t="shared" si="45"/>
        <v>99774</v>
      </c>
      <c r="I166" s="42"/>
      <c r="J166" s="43">
        <f t="shared" si="48"/>
        <v>76.440000000000509</v>
      </c>
      <c r="K166" s="43">
        <f t="shared" si="48"/>
        <v>917.27999999999884</v>
      </c>
    </row>
    <row r="167" spans="2:11" ht="15.75" thickBot="1" x14ac:dyDescent="0.3">
      <c r="C167" s="78">
        <v>14</v>
      </c>
      <c r="D167" s="79" t="s">
        <v>28</v>
      </c>
      <c r="E167" s="78">
        <v>15</v>
      </c>
      <c r="F167" s="80">
        <v>3189.71</v>
      </c>
      <c r="G167" s="80">
        <f t="shared" si="44"/>
        <v>47845.65</v>
      </c>
      <c r="H167" s="80">
        <f t="shared" si="45"/>
        <v>574147.80000000005</v>
      </c>
      <c r="I167" s="42"/>
      <c r="J167" s="43">
        <f t="shared" si="48"/>
        <v>256.35000000000582</v>
      </c>
      <c r="K167" s="43">
        <f t="shared" si="48"/>
        <v>3076.2000000000698</v>
      </c>
    </row>
    <row r="168" spans="2:11" ht="15.75" thickBot="1" x14ac:dyDescent="0.3">
      <c r="C168" s="78">
        <v>15</v>
      </c>
      <c r="D168" s="79" t="s">
        <v>29</v>
      </c>
      <c r="E168" s="78">
        <v>10</v>
      </c>
      <c r="F168" s="80">
        <v>3549.57</v>
      </c>
      <c r="G168" s="80">
        <f>E168*F168</f>
        <v>35495.700000000004</v>
      </c>
      <c r="H168" s="80">
        <f t="shared" si="45"/>
        <v>425948.4</v>
      </c>
      <c r="I168" s="42"/>
      <c r="J168" s="43">
        <f t="shared" si="48"/>
        <v>172.60000000000582</v>
      </c>
      <c r="K168" s="43">
        <f t="shared" si="48"/>
        <v>2071.2000000000698</v>
      </c>
    </row>
    <row r="169" spans="2:11" ht="15.75" thickBot="1" x14ac:dyDescent="0.3">
      <c r="C169" s="148" t="s">
        <v>30</v>
      </c>
      <c r="D169" s="149"/>
      <c r="E169" s="81">
        <f>SUM(E153:E168)</f>
        <v>87</v>
      </c>
      <c r="F169" s="82"/>
      <c r="G169" s="83">
        <f>SUM(G153:G168)</f>
        <v>280335.55</v>
      </c>
      <c r="H169" s="83">
        <f>SUM(H153:H168)</f>
        <v>3364026.6</v>
      </c>
      <c r="I169" s="42"/>
      <c r="J169" s="43">
        <f t="shared" si="48"/>
        <v>1932.0400000000373</v>
      </c>
      <c r="K169" s="43">
        <f t="shared" si="48"/>
        <v>23184.479999999981</v>
      </c>
    </row>
    <row r="170" spans="2:11" ht="15.75" thickBot="1" x14ac:dyDescent="0.3">
      <c r="C170" s="156" t="s">
        <v>76</v>
      </c>
      <c r="D170" s="157"/>
      <c r="E170" s="157"/>
      <c r="F170" s="157"/>
      <c r="G170" s="157"/>
      <c r="H170" s="158"/>
    </row>
    <row r="171" spans="2:11" ht="30.75" thickBot="1" x14ac:dyDescent="0.3">
      <c r="C171" s="27" t="s">
        <v>9</v>
      </c>
      <c r="D171" s="27" t="s">
        <v>10</v>
      </c>
      <c r="E171" s="28" t="s">
        <v>11</v>
      </c>
      <c r="F171" s="28" t="s">
        <v>12</v>
      </c>
      <c r="G171" s="28" t="s">
        <v>57</v>
      </c>
      <c r="H171" s="28" t="s">
        <v>13</v>
      </c>
    </row>
    <row r="172" spans="2:11" ht="15.75" thickBot="1" x14ac:dyDescent="0.3">
      <c r="B172" s="26"/>
      <c r="C172" s="44">
        <v>1</v>
      </c>
      <c r="D172" s="45" t="s">
        <v>14</v>
      </c>
      <c r="E172" s="44">
        <v>8</v>
      </c>
      <c r="F172" s="46">
        <v>3297.27</v>
      </c>
      <c r="G172" s="46">
        <f>E172*F172</f>
        <v>26378.16</v>
      </c>
      <c r="H172" s="46">
        <f>G172*12</f>
        <v>316537.92</v>
      </c>
      <c r="I172" s="42"/>
      <c r="J172" s="43">
        <f>G172-G131</f>
        <v>-48</v>
      </c>
      <c r="K172" s="43">
        <f>H172-H131</f>
        <v>-576</v>
      </c>
    </row>
    <row r="173" spans="2:11" ht="15.75" thickBot="1" x14ac:dyDescent="0.3">
      <c r="B173" s="26"/>
      <c r="C173" s="44">
        <v>2</v>
      </c>
      <c r="D173" s="45" t="s">
        <v>16</v>
      </c>
      <c r="E173" s="44">
        <v>8</v>
      </c>
      <c r="F173" s="46">
        <v>2660.58</v>
      </c>
      <c r="G173" s="46">
        <f t="shared" ref="G173:G179" si="49">E173*F173</f>
        <v>21284.639999999999</v>
      </c>
      <c r="H173" s="46">
        <f t="shared" ref="H173:H180" si="50">G173*12</f>
        <v>255415.67999999999</v>
      </c>
      <c r="I173" s="42"/>
      <c r="J173" s="43">
        <f t="shared" ref="J173:K173" si="51">G173-G132</f>
        <v>15.43999999999869</v>
      </c>
      <c r="K173" s="43">
        <f t="shared" si="51"/>
        <v>185.27999999996973</v>
      </c>
    </row>
    <row r="174" spans="2:11" ht="15.75" thickBot="1" x14ac:dyDescent="0.3">
      <c r="B174" s="26"/>
      <c r="C174" s="44">
        <v>3</v>
      </c>
      <c r="D174" s="45" t="s">
        <v>17</v>
      </c>
      <c r="E174" s="44">
        <v>0</v>
      </c>
      <c r="F174" s="46"/>
      <c r="G174" s="46">
        <f t="shared" si="49"/>
        <v>0</v>
      </c>
      <c r="H174" s="46">
        <f t="shared" si="50"/>
        <v>0</v>
      </c>
      <c r="I174" s="42"/>
      <c r="J174" s="43">
        <f t="shared" ref="J174:K174" si="52">G174-G133</f>
        <v>0</v>
      </c>
      <c r="K174" s="43">
        <f t="shared" si="52"/>
        <v>0</v>
      </c>
    </row>
    <row r="175" spans="2:11" ht="15.75" thickBot="1" x14ac:dyDescent="0.3">
      <c r="B175" s="26"/>
      <c r="C175" s="44">
        <v>4</v>
      </c>
      <c r="D175" s="45" t="s">
        <v>18</v>
      </c>
      <c r="E175" s="44">
        <v>15</v>
      </c>
      <c r="F175" s="46">
        <v>3742.23</v>
      </c>
      <c r="G175" s="46">
        <f t="shared" si="49"/>
        <v>56133.45</v>
      </c>
      <c r="H175" s="46">
        <f t="shared" si="50"/>
        <v>673601.39999999991</v>
      </c>
      <c r="I175" s="42"/>
      <c r="J175" s="43">
        <f t="shared" ref="J175:K175" si="53">G175-G134</f>
        <v>2141.6999999999971</v>
      </c>
      <c r="K175" s="43">
        <f t="shared" si="53"/>
        <v>25700.399999999907</v>
      </c>
    </row>
    <row r="176" spans="2:11" ht="15.75" thickBot="1" x14ac:dyDescent="0.3">
      <c r="B176" s="26"/>
      <c r="C176" s="44">
        <v>5</v>
      </c>
      <c r="D176" s="45" t="s">
        <v>19</v>
      </c>
      <c r="E176" s="44">
        <v>0</v>
      </c>
      <c r="F176" s="46"/>
      <c r="G176" s="46">
        <f t="shared" si="49"/>
        <v>0</v>
      </c>
      <c r="H176" s="46">
        <f t="shared" si="50"/>
        <v>0</v>
      </c>
      <c r="I176" s="42"/>
      <c r="J176" s="43">
        <f t="shared" ref="J176:K176" si="54">G176-G135</f>
        <v>0</v>
      </c>
      <c r="K176" s="43">
        <f t="shared" si="54"/>
        <v>0</v>
      </c>
    </row>
    <row r="177" spans="2:11" ht="15.75" thickBot="1" x14ac:dyDescent="0.3">
      <c r="B177" s="26"/>
      <c r="C177" s="44">
        <v>6</v>
      </c>
      <c r="D177" s="45" t="s">
        <v>20</v>
      </c>
      <c r="E177" s="44">
        <v>12</v>
      </c>
      <c r="F177" s="46">
        <v>2543.04</v>
      </c>
      <c r="G177" s="46">
        <f t="shared" si="49"/>
        <v>30516.48</v>
      </c>
      <c r="H177" s="46">
        <f t="shared" si="50"/>
        <v>366197.76000000001</v>
      </c>
      <c r="I177" s="42"/>
      <c r="J177" s="43">
        <f t="shared" ref="J177:K177" si="55">G177-G136</f>
        <v>1229.7599999999984</v>
      </c>
      <c r="K177" s="43">
        <f t="shared" si="55"/>
        <v>14757.119999999995</v>
      </c>
    </row>
    <row r="178" spans="2:11" ht="15.75" thickBot="1" x14ac:dyDescent="0.3">
      <c r="B178" s="26"/>
      <c r="C178" s="44">
        <v>7</v>
      </c>
      <c r="D178" s="45" t="s">
        <v>21</v>
      </c>
      <c r="E178" s="44">
        <v>4</v>
      </c>
      <c r="F178" s="46">
        <v>3362.43</v>
      </c>
      <c r="G178" s="46">
        <f t="shared" si="49"/>
        <v>13449.72</v>
      </c>
      <c r="H178" s="46">
        <f t="shared" si="50"/>
        <v>161396.63999999998</v>
      </c>
      <c r="I178" s="42"/>
      <c r="J178" s="43">
        <f t="shared" ref="J178:K178" si="56">G178-G137</f>
        <v>498.07999999999993</v>
      </c>
      <c r="K178" s="43">
        <f t="shared" si="56"/>
        <v>5976.9599999999919</v>
      </c>
    </row>
    <row r="179" spans="2:11" ht="15.75" thickBot="1" x14ac:dyDescent="0.3">
      <c r="B179" s="26"/>
      <c r="C179" s="44">
        <v>8</v>
      </c>
      <c r="D179" s="45" t="s">
        <v>22</v>
      </c>
      <c r="E179" s="44">
        <v>1</v>
      </c>
      <c r="F179" s="46">
        <v>2979.85</v>
      </c>
      <c r="G179" s="46">
        <f t="shared" si="49"/>
        <v>2979.85</v>
      </c>
      <c r="H179" s="46">
        <f t="shared" si="50"/>
        <v>35758.199999999997</v>
      </c>
      <c r="I179" s="42"/>
      <c r="J179" s="43">
        <f t="shared" ref="J179:K179" si="57">G179-G138</f>
        <v>118.61000000000013</v>
      </c>
      <c r="K179" s="43">
        <f t="shared" si="57"/>
        <v>1423.3199999999997</v>
      </c>
    </row>
    <row r="180" spans="2:11" ht="15.75" thickBot="1" x14ac:dyDescent="0.3">
      <c r="B180" s="153"/>
      <c r="C180" s="154">
        <v>9</v>
      </c>
      <c r="D180" s="45" t="s">
        <v>23</v>
      </c>
      <c r="E180" s="44">
        <v>3</v>
      </c>
      <c r="F180" s="46">
        <v>5910.94</v>
      </c>
      <c r="G180" s="46">
        <f>E180*F180</f>
        <v>17732.82</v>
      </c>
      <c r="H180" s="46">
        <f t="shared" si="50"/>
        <v>212793.84</v>
      </c>
      <c r="I180" s="42"/>
      <c r="J180" s="147">
        <f>(G180+G181)-(G139+G140)</f>
        <v>-367.88999999999942</v>
      </c>
      <c r="K180" s="147">
        <f>(H180+H181)-(H139+H140)</f>
        <v>-4414.679999999993</v>
      </c>
    </row>
    <row r="181" spans="2:11" ht="15.75" thickBot="1" x14ac:dyDescent="0.3">
      <c r="B181" s="153"/>
      <c r="C181" s="155"/>
      <c r="D181" s="45" t="s">
        <v>46</v>
      </c>
      <c r="E181" s="44"/>
      <c r="F181" s="46">
        <v>1131.3699999999999</v>
      </c>
      <c r="G181" s="46">
        <f>F181*3</f>
        <v>3394.1099999999997</v>
      </c>
      <c r="H181" s="46">
        <f>G181*12</f>
        <v>40729.319999999992</v>
      </c>
      <c r="I181" s="42"/>
      <c r="J181" s="147"/>
      <c r="K181" s="147"/>
    </row>
    <row r="182" spans="2:11" ht="15.75" thickBot="1" x14ac:dyDescent="0.3">
      <c r="B182" s="55"/>
      <c r="C182" s="44">
        <v>10</v>
      </c>
      <c r="D182" s="45" t="s">
        <v>24</v>
      </c>
      <c r="E182" s="44">
        <v>1</v>
      </c>
      <c r="F182" s="46">
        <v>2323.31</v>
      </c>
      <c r="G182" s="46">
        <f t="shared" ref="G182:G186" si="58">E182*F182</f>
        <v>2323.31</v>
      </c>
      <c r="H182" s="46">
        <f t="shared" ref="H182:H187" si="59">G182*12</f>
        <v>27879.72</v>
      </c>
      <c r="I182" s="42"/>
      <c r="J182" s="43">
        <f t="shared" ref="J182" si="60">G182-G141</f>
        <v>2.3299999999999272</v>
      </c>
      <c r="K182" s="43">
        <f t="shared" ref="K182" si="61">H182-H141</f>
        <v>27.959999999999127</v>
      </c>
    </row>
    <row r="183" spans="2:11" ht="15.75" thickBot="1" x14ac:dyDescent="0.3">
      <c r="B183" s="55"/>
      <c r="C183" s="44">
        <v>11</v>
      </c>
      <c r="D183" s="45" t="s">
        <v>25</v>
      </c>
      <c r="E183" s="44">
        <v>2</v>
      </c>
      <c r="F183" s="46">
        <v>1978.47</v>
      </c>
      <c r="G183" s="46">
        <f t="shared" si="58"/>
        <v>3956.94</v>
      </c>
      <c r="H183" s="46">
        <f t="shared" si="59"/>
        <v>47483.28</v>
      </c>
      <c r="I183" s="42"/>
      <c r="J183" s="43">
        <f t="shared" ref="J183:J188" si="62">G183-G142</f>
        <v>12.900000000000091</v>
      </c>
      <c r="K183" s="43">
        <f t="shared" ref="K183:K187" si="63">H183-H142</f>
        <v>154.80000000000291</v>
      </c>
    </row>
    <row r="184" spans="2:11" ht="15.75" thickBot="1" x14ac:dyDescent="0.3">
      <c r="B184" s="26"/>
      <c r="C184" s="44">
        <v>12</v>
      </c>
      <c r="D184" s="45" t="s">
        <v>26</v>
      </c>
      <c r="E184" s="44">
        <v>5</v>
      </c>
      <c r="F184" s="46">
        <v>2648.39</v>
      </c>
      <c r="G184" s="46">
        <f t="shared" si="58"/>
        <v>13241.949999999999</v>
      </c>
      <c r="H184" s="46">
        <f t="shared" si="59"/>
        <v>158903.4</v>
      </c>
      <c r="I184" s="42"/>
      <c r="J184" s="43">
        <f t="shared" si="62"/>
        <v>535.44999999999891</v>
      </c>
      <c r="K184" s="43">
        <f t="shared" si="63"/>
        <v>6425.3999999999942</v>
      </c>
    </row>
    <row r="185" spans="2:11" ht="15.75" thickBot="1" x14ac:dyDescent="0.3">
      <c r="B185" s="26"/>
      <c r="C185" s="44">
        <v>13</v>
      </c>
      <c r="D185" s="45" t="s">
        <v>27</v>
      </c>
      <c r="E185" s="44">
        <v>3</v>
      </c>
      <c r="F185" s="49">
        <v>2746.26</v>
      </c>
      <c r="G185" s="46">
        <f t="shared" si="58"/>
        <v>8238.7800000000007</v>
      </c>
      <c r="H185" s="46">
        <f t="shared" si="59"/>
        <v>98865.360000000015</v>
      </c>
      <c r="I185" s="42"/>
      <c r="J185" s="43">
        <f t="shared" si="62"/>
        <v>0.72000000000116415</v>
      </c>
      <c r="K185" s="43">
        <f t="shared" si="63"/>
        <v>8.6400000000139698</v>
      </c>
    </row>
    <row r="186" spans="2:11" ht="15.75" thickBot="1" x14ac:dyDescent="0.3">
      <c r="C186" s="78">
        <v>14</v>
      </c>
      <c r="D186" s="79" t="s">
        <v>28</v>
      </c>
      <c r="E186" s="78">
        <v>15</v>
      </c>
      <c r="F186" s="80">
        <v>3292.92</v>
      </c>
      <c r="G186" s="80">
        <f t="shared" si="58"/>
        <v>49393.8</v>
      </c>
      <c r="H186" s="80">
        <f t="shared" si="59"/>
        <v>592725.60000000009</v>
      </c>
      <c r="I186" s="42"/>
      <c r="J186" s="43">
        <f t="shared" si="62"/>
        <v>1804.5000000000073</v>
      </c>
      <c r="K186" s="43">
        <f t="shared" si="63"/>
        <v>21654.000000000116</v>
      </c>
    </row>
    <row r="187" spans="2:11" ht="15.75" thickBot="1" x14ac:dyDescent="0.3">
      <c r="C187" s="78">
        <v>15</v>
      </c>
      <c r="D187" s="79" t="s">
        <v>29</v>
      </c>
      <c r="E187" s="78">
        <v>10</v>
      </c>
      <c r="F187" s="80">
        <v>3664.19</v>
      </c>
      <c r="G187" s="80">
        <f>E187*F187</f>
        <v>36641.9</v>
      </c>
      <c r="H187" s="80">
        <f t="shared" si="59"/>
        <v>439702.80000000005</v>
      </c>
      <c r="I187" s="42"/>
      <c r="J187" s="43">
        <f t="shared" si="62"/>
        <v>1318.8000000000029</v>
      </c>
      <c r="K187" s="43">
        <f t="shared" si="63"/>
        <v>15825.600000000093</v>
      </c>
    </row>
    <row r="188" spans="2:11" ht="15.75" thickBot="1" x14ac:dyDescent="0.3">
      <c r="C188" s="148" t="s">
        <v>30</v>
      </c>
      <c r="D188" s="149"/>
      <c r="E188" s="81">
        <f>SUM(E172:E187)</f>
        <v>87</v>
      </c>
      <c r="F188" s="82"/>
      <c r="G188" s="83">
        <f>SUM(G172:G187)</f>
        <v>285665.91000000003</v>
      </c>
      <c r="H188" s="83">
        <f>SUM(H172:H187)</f>
        <v>3427990.92</v>
      </c>
      <c r="I188" s="42"/>
      <c r="J188" s="43">
        <f t="shared" si="62"/>
        <v>7262.4000000000815</v>
      </c>
      <c r="K188" s="43">
        <f>H188-H147</f>
        <v>87148.799999999814</v>
      </c>
    </row>
    <row r="189" spans="2:11" x14ac:dyDescent="0.25">
      <c r="G189" s="38">
        <f>G188-G147</f>
        <v>7262.4000000000815</v>
      </c>
      <c r="H189" s="38">
        <f>H188-H147</f>
        <v>87148.799999999814</v>
      </c>
    </row>
    <row r="190" spans="2:11" ht="15.75" thickBot="1" x14ac:dyDescent="0.3"/>
    <row r="191" spans="2:11" ht="15.75" thickBot="1" x14ac:dyDescent="0.3">
      <c r="C191" s="150" t="s">
        <v>83</v>
      </c>
      <c r="D191" s="151"/>
      <c r="E191" s="151"/>
      <c r="F191" s="151"/>
      <c r="G191" s="151"/>
      <c r="H191" s="152"/>
    </row>
    <row r="192" spans="2:11" ht="30.75" thickBot="1" x14ac:dyDescent="0.3">
      <c r="C192" s="27" t="s">
        <v>9</v>
      </c>
      <c r="D192" s="27" t="s">
        <v>10</v>
      </c>
      <c r="E192" s="28" t="s">
        <v>11</v>
      </c>
      <c r="F192" s="28" t="s">
        <v>12</v>
      </c>
      <c r="G192" s="28" t="s">
        <v>57</v>
      </c>
      <c r="H192" s="28" t="s">
        <v>13</v>
      </c>
    </row>
    <row r="193" spans="2:11" ht="15.75" thickBot="1" x14ac:dyDescent="0.3">
      <c r="B193" s="26"/>
      <c r="C193" s="44">
        <v>1</v>
      </c>
      <c r="D193" s="45" t="s">
        <v>14</v>
      </c>
      <c r="E193" s="44">
        <v>8</v>
      </c>
      <c r="F193" s="46">
        <v>3297.27</v>
      </c>
      <c r="G193" s="46">
        <f>E193*F193</f>
        <v>26378.16</v>
      </c>
      <c r="H193" s="46">
        <f>G193*12</f>
        <v>316537.92</v>
      </c>
      <c r="I193" s="42"/>
      <c r="J193" s="43">
        <f>G193-G172</f>
        <v>0</v>
      </c>
      <c r="K193" s="43">
        <f>H193-H172</f>
        <v>0</v>
      </c>
    </row>
    <row r="194" spans="2:11" ht="15.75" thickBot="1" x14ac:dyDescent="0.3">
      <c r="B194" s="26"/>
      <c r="C194" s="44">
        <v>2</v>
      </c>
      <c r="D194" s="45" t="s">
        <v>16</v>
      </c>
      <c r="E194" s="44">
        <v>8</v>
      </c>
      <c r="F194" s="46">
        <v>2660.58</v>
      </c>
      <c r="G194" s="46">
        <f t="shared" ref="G194:G200" si="64">E194*F194</f>
        <v>21284.639999999999</v>
      </c>
      <c r="H194" s="46">
        <f t="shared" ref="H194:H201" si="65">G194*12</f>
        <v>255415.67999999999</v>
      </c>
      <c r="I194" s="42"/>
      <c r="J194" s="43">
        <f t="shared" ref="J194:K200" si="66">G194-G173</f>
        <v>0</v>
      </c>
      <c r="K194" s="43">
        <f t="shared" si="66"/>
        <v>0</v>
      </c>
    </row>
    <row r="195" spans="2:11" ht="15.75" thickBot="1" x14ac:dyDescent="0.3">
      <c r="B195" s="26"/>
      <c r="C195" s="44">
        <v>3</v>
      </c>
      <c r="D195" s="45" t="s">
        <v>17</v>
      </c>
      <c r="E195" s="44">
        <v>0</v>
      </c>
      <c r="F195" s="46"/>
      <c r="G195" s="46">
        <f t="shared" si="64"/>
        <v>0</v>
      </c>
      <c r="H195" s="46">
        <f t="shared" si="65"/>
        <v>0</v>
      </c>
      <c r="I195" s="42"/>
      <c r="J195" s="43">
        <f t="shared" si="66"/>
        <v>0</v>
      </c>
      <c r="K195" s="43">
        <f t="shared" si="66"/>
        <v>0</v>
      </c>
    </row>
    <row r="196" spans="2:11" ht="15.75" thickBot="1" x14ac:dyDescent="0.3">
      <c r="B196" s="26"/>
      <c r="C196" s="44">
        <v>4</v>
      </c>
      <c r="D196" s="45" t="s">
        <v>18</v>
      </c>
      <c r="E196" s="44">
        <v>15</v>
      </c>
      <c r="F196" s="46">
        <v>3742.23</v>
      </c>
      <c r="G196" s="46">
        <f t="shared" si="64"/>
        <v>56133.45</v>
      </c>
      <c r="H196" s="46">
        <f t="shared" si="65"/>
        <v>673601.39999999991</v>
      </c>
      <c r="I196" s="42"/>
      <c r="J196" s="43">
        <f t="shared" si="66"/>
        <v>0</v>
      </c>
      <c r="K196" s="43">
        <f t="shared" si="66"/>
        <v>0</v>
      </c>
    </row>
    <row r="197" spans="2:11" ht="15.75" thickBot="1" x14ac:dyDescent="0.3">
      <c r="B197" s="26"/>
      <c r="C197" s="44">
        <v>5</v>
      </c>
      <c r="D197" s="45" t="s">
        <v>19</v>
      </c>
      <c r="E197" s="44">
        <v>0</v>
      </c>
      <c r="F197" s="46"/>
      <c r="G197" s="46">
        <f t="shared" si="64"/>
        <v>0</v>
      </c>
      <c r="H197" s="46">
        <f t="shared" si="65"/>
        <v>0</v>
      </c>
      <c r="I197" s="42"/>
      <c r="J197" s="43">
        <f t="shared" si="66"/>
        <v>0</v>
      </c>
      <c r="K197" s="43">
        <f t="shared" si="66"/>
        <v>0</v>
      </c>
    </row>
    <row r="198" spans="2:11" ht="15.75" thickBot="1" x14ac:dyDescent="0.3">
      <c r="B198" s="26"/>
      <c r="C198" s="44">
        <v>6</v>
      </c>
      <c r="D198" s="45" t="s">
        <v>20</v>
      </c>
      <c r="E198" s="44">
        <v>12</v>
      </c>
      <c r="F198" s="46">
        <v>2543.04</v>
      </c>
      <c r="G198" s="46">
        <f t="shared" si="64"/>
        <v>30516.48</v>
      </c>
      <c r="H198" s="46">
        <f t="shared" si="65"/>
        <v>366197.76000000001</v>
      </c>
      <c r="I198" s="42"/>
      <c r="J198" s="43">
        <f t="shared" si="66"/>
        <v>0</v>
      </c>
      <c r="K198" s="43">
        <f t="shared" si="66"/>
        <v>0</v>
      </c>
    </row>
    <row r="199" spans="2:11" ht="15.75" thickBot="1" x14ac:dyDescent="0.3">
      <c r="B199" s="26"/>
      <c r="C199" s="44">
        <v>7</v>
      </c>
      <c r="D199" s="45" t="s">
        <v>21</v>
      </c>
      <c r="E199" s="44">
        <v>4</v>
      </c>
      <c r="F199" s="46">
        <v>3362.43</v>
      </c>
      <c r="G199" s="46">
        <f t="shared" si="64"/>
        <v>13449.72</v>
      </c>
      <c r="H199" s="46">
        <f t="shared" si="65"/>
        <v>161396.63999999998</v>
      </c>
      <c r="I199" s="42"/>
      <c r="J199" s="43">
        <f t="shared" si="66"/>
        <v>0</v>
      </c>
      <c r="K199" s="43">
        <f t="shared" si="66"/>
        <v>0</v>
      </c>
    </row>
    <row r="200" spans="2:11" ht="15.75" thickBot="1" x14ac:dyDescent="0.3">
      <c r="B200" s="26"/>
      <c r="C200" s="44">
        <v>8</v>
      </c>
      <c r="D200" s="45" t="s">
        <v>22</v>
      </c>
      <c r="E200" s="44">
        <v>1</v>
      </c>
      <c r="F200" s="46">
        <v>2979.85</v>
      </c>
      <c r="G200" s="46">
        <f t="shared" si="64"/>
        <v>2979.85</v>
      </c>
      <c r="H200" s="46">
        <f t="shared" si="65"/>
        <v>35758.199999999997</v>
      </c>
      <c r="I200" s="42"/>
      <c r="J200" s="43">
        <f t="shared" si="66"/>
        <v>0</v>
      </c>
      <c r="K200" s="43">
        <f t="shared" si="66"/>
        <v>0</v>
      </c>
    </row>
    <row r="201" spans="2:11" ht="15.75" thickBot="1" x14ac:dyDescent="0.3">
      <c r="B201" s="153"/>
      <c r="C201" s="154">
        <v>9</v>
      </c>
      <c r="D201" s="45" t="s">
        <v>23</v>
      </c>
      <c r="E201" s="44">
        <v>3</v>
      </c>
      <c r="F201" s="46">
        <v>6190.26</v>
      </c>
      <c r="G201" s="46">
        <f>E201*F201</f>
        <v>18570.78</v>
      </c>
      <c r="H201" s="46">
        <f t="shared" si="65"/>
        <v>222849.36</v>
      </c>
      <c r="I201" s="42"/>
      <c r="J201" s="147">
        <f>(G201+G202)-(G180+G181)</f>
        <v>837.95999999999913</v>
      </c>
      <c r="K201" s="147">
        <f>(H201+H202)-(H180+H181)</f>
        <v>10055.520000000019</v>
      </c>
    </row>
    <row r="202" spans="2:11" ht="15.75" thickBot="1" x14ac:dyDescent="0.3">
      <c r="B202" s="153"/>
      <c r="C202" s="155"/>
      <c r="D202" s="45" t="s">
        <v>46</v>
      </c>
      <c r="E202" s="44"/>
      <c r="F202" s="46">
        <v>1131.3699999999999</v>
      </c>
      <c r="G202" s="46">
        <f>F202*3</f>
        <v>3394.1099999999997</v>
      </c>
      <c r="H202" s="46">
        <f>G202*12</f>
        <v>40729.319999999992</v>
      </c>
      <c r="I202" s="42"/>
      <c r="J202" s="147"/>
      <c r="K202" s="147"/>
    </row>
    <row r="203" spans="2:11" ht="15.75" thickBot="1" x14ac:dyDescent="0.3">
      <c r="B203" s="55"/>
      <c r="C203" s="44">
        <v>10</v>
      </c>
      <c r="D203" s="45" t="s">
        <v>24</v>
      </c>
      <c r="E203" s="44">
        <v>1</v>
      </c>
      <c r="F203" s="46">
        <v>2323.31</v>
      </c>
      <c r="G203" s="46">
        <f t="shared" ref="G203:G207" si="67">E203*F203</f>
        <v>2323.31</v>
      </c>
      <c r="H203" s="46">
        <f t="shared" ref="H203:H208" si="68">G203*12</f>
        <v>27879.72</v>
      </c>
      <c r="I203" s="42"/>
      <c r="J203" s="43">
        <f t="shared" ref="J203:K208" si="69">G203-G182</f>
        <v>0</v>
      </c>
      <c r="K203" s="43">
        <f t="shared" si="69"/>
        <v>0</v>
      </c>
    </row>
    <row r="204" spans="2:11" ht="15.75" thickBot="1" x14ac:dyDescent="0.3">
      <c r="B204" s="55"/>
      <c r="C204" s="44">
        <v>11</v>
      </c>
      <c r="D204" s="45" t="s">
        <v>25</v>
      </c>
      <c r="E204" s="44">
        <v>2</v>
      </c>
      <c r="F204" s="46">
        <v>1978.47</v>
      </c>
      <c r="G204" s="46">
        <f t="shared" si="67"/>
        <v>3956.94</v>
      </c>
      <c r="H204" s="46">
        <f t="shared" si="68"/>
        <v>47483.28</v>
      </c>
      <c r="I204" s="42"/>
      <c r="J204" s="43">
        <f t="shared" si="69"/>
        <v>0</v>
      </c>
      <c r="K204" s="43">
        <f t="shared" si="69"/>
        <v>0</v>
      </c>
    </row>
    <row r="205" spans="2:11" ht="15.75" thickBot="1" x14ac:dyDescent="0.3">
      <c r="B205" s="26"/>
      <c r="C205" s="44">
        <v>12</v>
      </c>
      <c r="D205" s="45" t="s">
        <v>26</v>
      </c>
      <c r="E205" s="44">
        <v>5</v>
      </c>
      <c r="F205" s="46">
        <v>2648.39</v>
      </c>
      <c r="G205" s="46">
        <f t="shared" si="67"/>
        <v>13241.949999999999</v>
      </c>
      <c r="H205" s="46">
        <f t="shared" si="68"/>
        <v>158903.4</v>
      </c>
      <c r="I205" s="42"/>
      <c r="J205" s="43">
        <f t="shared" si="69"/>
        <v>0</v>
      </c>
      <c r="K205" s="43">
        <f t="shared" si="69"/>
        <v>0</v>
      </c>
    </row>
    <row r="206" spans="2:11" ht="15.75" thickBot="1" x14ac:dyDescent="0.3">
      <c r="B206" s="26"/>
      <c r="C206" s="44">
        <v>13</v>
      </c>
      <c r="D206" s="45" t="s">
        <v>27</v>
      </c>
      <c r="E206" s="44">
        <v>3</v>
      </c>
      <c r="F206" s="49">
        <v>2746.26</v>
      </c>
      <c r="G206" s="46">
        <f t="shared" si="67"/>
        <v>8238.7800000000007</v>
      </c>
      <c r="H206" s="46">
        <f t="shared" si="68"/>
        <v>98865.360000000015</v>
      </c>
      <c r="I206" s="42"/>
      <c r="J206" s="43">
        <f t="shared" si="69"/>
        <v>0</v>
      </c>
      <c r="K206" s="43">
        <f t="shared" si="69"/>
        <v>0</v>
      </c>
    </row>
    <row r="207" spans="2:11" ht="15.75" thickBot="1" x14ac:dyDescent="0.3">
      <c r="C207" s="78">
        <v>14</v>
      </c>
      <c r="D207" s="79" t="s">
        <v>28</v>
      </c>
      <c r="E207" s="78">
        <v>15</v>
      </c>
      <c r="F207" s="80">
        <v>3292.92</v>
      </c>
      <c r="G207" s="80">
        <f t="shared" si="67"/>
        <v>49393.8</v>
      </c>
      <c r="H207" s="80">
        <f t="shared" si="68"/>
        <v>592725.60000000009</v>
      </c>
      <c r="I207" s="42"/>
      <c r="J207" s="43">
        <f t="shared" si="69"/>
        <v>0</v>
      </c>
      <c r="K207" s="43">
        <f t="shared" si="69"/>
        <v>0</v>
      </c>
    </row>
    <row r="208" spans="2:11" ht="15.75" thickBot="1" x14ac:dyDescent="0.3">
      <c r="C208" s="78">
        <v>15</v>
      </c>
      <c r="D208" s="79" t="s">
        <v>29</v>
      </c>
      <c r="E208" s="78">
        <v>10</v>
      </c>
      <c r="F208" s="80">
        <v>3664.19</v>
      </c>
      <c r="G208" s="80">
        <f>E208*F208</f>
        <v>36641.9</v>
      </c>
      <c r="H208" s="80">
        <f t="shared" si="68"/>
        <v>439702.80000000005</v>
      </c>
      <c r="I208" s="42"/>
      <c r="J208" s="43">
        <f t="shared" si="69"/>
        <v>0</v>
      </c>
      <c r="K208" s="43">
        <f t="shared" si="69"/>
        <v>0</v>
      </c>
    </row>
    <row r="209" spans="2:11" ht="15.75" thickBot="1" x14ac:dyDescent="0.3">
      <c r="C209" s="148" t="s">
        <v>30</v>
      </c>
      <c r="D209" s="149"/>
      <c r="E209" s="81">
        <f>SUM(E193:E208)</f>
        <v>87</v>
      </c>
      <c r="F209" s="82"/>
      <c r="G209" s="83">
        <f>SUM(G193:G208)</f>
        <v>286503.87000000005</v>
      </c>
      <c r="H209" s="83">
        <f>SUM(H193:H208)</f>
        <v>3438046.4399999995</v>
      </c>
      <c r="I209" s="42"/>
      <c r="J209" s="43">
        <f>G209-G188</f>
        <v>837.96000000002095</v>
      </c>
      <c r="K209" s="43">
        <f>H209-H188</f>
        <v>10055.519999999553</v>
      </c>
    </row>
    <row r="210" spans="2:11" x14ac:dyDescent="0.25">
      <c r="G210" s="38">
        <f>G209-G188</f>
        <v>837.96000000002095</v>
      </c>
      <c r="H210" s="38">
        <f>H209-H188</f>
        <v>10055.519999999553</v>
      </c>
    </row>
    <row r="211" spans="2:11" ht="15.75" thickBot="1" x14ac:dyDescent="0.3"/>
    <row r="212" spans="2:11" ht="15.75" thickBot="1" x14ac:dyDescent="0.3">
      <c r="C212" s="150" t="s">
        <v>84</v>
      </c>
      <c r="D212" s="151"/>
      <c r="E212" s="151"/>
      <c r="F212" s="151"/>
      <c r="G212" s="151"/>
      <c r="H212" s="152"/>
    </row>
    <row r="213" spans="2:11" ht="30.75" thickBot="1" x14ac:dyDescent="0.3">
      <c r="C213" s="27" t="s">
        <v>9</v>
      </c>
      <c r="D213" s="27" t="s">
        <v>10</v>
      </c>
      <c r="E213" s="28" t="s">
        <v>11</v>
      </c>
      <c r="F213" s="28" t="s">
        <v>12</v>
      </c>
      <c r="G213" s="28" t="s">
        <v>57</v>
      </c>
      <c r="H213" s="28" t="s">
        <v>13</v>
      </c>
    </row>
    <row r="214" spans="2:11" ht="15.75" thickBot="1" x14ac:dyDescent="0.3">
      <c r="B214" s="26"/>
      <c r="C214" s="85">
        <v>1</v>
      </c>
      <c r="D214" s="86" t="s">
        <v>14</v>
      </c>
      <c r="E214" s="85">
        <v>8</v>
      </c>
      <c r="F214" s="87">
        <v>3413.84</v>
      </c>
      <c r="G214" s="87">
        <f>E214*F214</f>
        <v>27310.720000000001</v>
      </c>
      <c r="H214" s="87">
        <f>G214*12</f>
        <v>327728.64000000001</v>
      </c>
      <c r="I214" s="42"/>
      <c r="J214" s="43">
        <f t="shared" ref="J214:K221" si="70">G214-G193</f>
        <v>932.56000000000131</v>
      </c>
      <c r="K214" s="43">
        <f t="shared" si="70"/>
        <v>11190.72000000003</v>
      </c>
    </row>
    <row r="215" spans="2:11" ht="15.75" thickBot="1" x14ac:dyDescent="0.3">
      <c r="B215" s="26"/>
      <c r="C215" s="85">
        <v>2</v>
      </c>
      <c r="D215" s="86" t="s">
        <v>16</v>
      </c>
      <c r="E215" s="85">
        <v>8</v>
      </c>
      <c r="F215" s="87">
        <v>2753.27</v>
      </c>
      <c r="G215" s="87">
        <f t="shared" ref="G215:G221" si="71">E215*F215</f>
        <v>22026.16</v>
      </c>
      <c r="H215" s="87">
        <f t="shared" ref="H215:H222" si="72">G215*12</f>
        <v>264313.92</v>
      </c>
      <c r="I215" s="42"/>
      <c r="J215" s="43">
        <f t="shared" si="70"/>
        <v>741.52000000000044</v>
      </c>
      <c r="K215" s="43">
        <f t="shared" si="70"/>
        <v>8898.2399999999907</v>
      </c>
    </row>
    <row r="216" spans="2:11" ht="15.75" thickBot="1" x14ac:dyDescent="0.3">
      <c r="B216" s="26"/>
      <c r="C216" s="44">
        <v>3</v>
      </c>
      <c r="D216" s="45" t="s">
        <v>17</v>
      </c>
      <c r="E216" s="44">
        <v>0</v>
      </c>
      <c r="F216" s="46"/>
      <c r="G216" s="46">
        <f t="shared" si="71"/>
        <v>0</v>
      </c>
      <c r="H216" s="46">
        <f t="shared" si="72"/>
        <v>0</v>
      </c>
      <c r="I216" s="42"/>
      <c r="J216" s="43">
        <f t="shared" si="70"/>
        <v>0</v>
      </c>
      <c r="K216" s="43">
        <f t="shared" si="70"/>
        <v>0</v>
      </c>
    </row>
    <row r="217" spans="2:11" ht="15.75" thickBot="1" x14ac:dyDescent="0.3">
      <c r="B217" s="26"/>
      <c r="C217" s="44">
        <v>4</v>
      </c>
      <c r="D217" s="45" t="s">
        <v>18</v>
      </c>
      <c r="E217" s="44">
        <v>15</v>
      </c>
      <c r="F217" s="46">
        <v>3742.23</v>
      </c>
      <c r="G217" s="46">
        <f t="shared" si="71"/>
        <v>56133.45</v>
      </c>
      <c r="H217" s="46">
        <f t="shared" si="72"/>
        <v>673601.39999999991</v>
      </c>
      <c r="I217" s="42"/>
      <c r="J217" s="43">
        <f t="shared" si="70"/>
        <v>0</v>
      </c>
      <c r="K217" s="43">
        <f t="shared" si="70"/>
        <v>0</v>
      </c>
    </row>
    <row r="218" spans="2:11" ht="15.75" thickBot="1" x14ac:dyDescent="0.3">
      <c r="B218" s="26"/>
      <c r="C218" s="44">
        <v>5</v>
      </c>
      <c r="D218" s="45" t="s">
        <v>19</v>
      </c>
      <c r="E218" s="44">
        <v>0</v>
      </c>
      <c r="F218" s="46"/>
      <c r="G218" s="46">
        <f t="shared" si="71"/>
        <v>0</v>
      </c>
      <c r="H218" s="46">
        <f t="shared" si="72"/>
        <v>0</v>
      </c>
      <c r="I218" s="42"/>
      <c r="J218" s="43">
        <f t="shared" si="70"/>
        <v>0</v>
      </c>
      <c r="K218" s="43">
        <f t="shared" si="70"/>
        <v>0</v>
      </c>
    </row>
    <row r="219" spans="2:11" ht="15.75" thickBot="1" x14ac:dyDescent="0.3">
      <c r="B219" s="26"/>
      <c r="C219" s="44">
        <v>6</v>
      </c>
      <c r="D219" s="45" t="s">
        <v>20</v>
      </c>
      <c r="E219" s="44">
        <v>12</v>
      </c>
      <c r="F219" s="46">
        <v>2543.04</v>
      </c>
      <c r="G219" s="46">
        <f t="shared" si="71"/>
        <v>30516.48</v>
      </c>
      <c r="H219" s="46">
        <f t="shared" si="72"/>
        <v>366197.76000000001</v>
      </c>
      <c r="I219" s="42"/>
      <c r="J219" s="43">
        <f t="shared" si="70"/>
        <v>0</v>
      </c>
      <c r="K219" s="43">
        <f t="shared" si="70"/>
        <v>0</v>
      </c>
    </row>
    <row r="220" spans="2:11" ht="15.75" thickBot="1" x14ac:dyDescent="0.3">
      <c r="B220" s="26"/>
      <c r="C220" s="44">
        <v>7</v>
      </c>
      <c r="D220" s="45" t="s">
        <v>21</v>
      </c>
      <c r="E220" s="44">
        <v>4</v>
      </c>
      <c r="F220" s="46">
        <v>3362.43</v>
      </c>
      <c r="G220" s="46">
        <f t="shared" si="71"/>
        <v>13449.72</v>
      </c>
      <c r="H220" s="46">
        <f t="shared" si="72"/>
        <v>161396.63999999998</v>
      </c>
      <c r="I220" s="42"/>
      <c r="J220" s="43">
        <f t="shared" si="70"/>
        <v>0</v>
      </c>
      <c r="K220" s="43">
        <f t="shared" si="70"/>
        <v>0</v>
      </c>
    </row>
    <row r="221" spans="2:11" ht="15.75" thickBot="1" x14ac:dyDescent="0.3">
      <c r="B221" s="26"/>
      <c r="C221" s="44">
        <v>8</v>
      </c>
      <c r="D221" s="45" t="s">
        <v>22</v>
      </c>
      <c r="E221" s="44">
        <v>1</v>
      </c>
      <c r="F221" s="46">
        <v>2979.85</v>
      </c>
      <c r="G221" s="46">
        <f t="shared" si="71"/>
        <v>2979.85</v>
      </c>
      <c r="H221" s="46">
        <f t="shared" si="72"/>
        <v>35758.199999999997</v>
      </c>
      <c r="I221" s="42"/>
      <c r="J221" s="43">
        <f t="shared" si="70"/>
        <v>0</v>
      </c>
      <c r="K221" s="43">
        <f t="shared" si="70"/>
        <v>0</v>
      </c>
    </row>
    <row r="222" spans="2:11" ht="15.75" thickBot="1" x14ac:dyDescent="0.3">
      <c r="B222" s="153"/>
      <c r="C222" s="154">
        <v>9</v>
      </c>
      <c r="D222" s="45" t="s">
        <v>23</v>
      </c>
      <c r="E222" s="44">
        <v>3</v>
      </c>
      <c r="F222" s="46">
        <v>6190.26</v>
      </c>
      <c r="G222" s="46">
        <f>E222*F222</f>
        <v>18570.78</v>
      </c>
      <c r="H222" s="46">
        <f t="shared" si="72"/>
        <v>222849.36</v>
      </c>
      <c r="I222" s="42"/>
      <c r="J222" s="147">
        <f>(G222+G223)-(G201+G202)</f>
        <v>0</v>
      </c>
      <c r="K222" s="147">
        <f>(H222+H223)-(H201+H202)</f>
        <v>0</v>
      </c>
    </row>
    <row r="223" spans="2:11" ht="15.75" thickBot="1" x14ac:dyDescent="0.3">
      <c r="B223" s="153"/>
      <c r="C223" s="155"/>
      <c r="D223" s="45" t="s">
        <v>46</v>
      </c>
      <c r="E223" s="44"/>
      <c r="F223" s="46">
        <v>1131.3699999999999</v>
      </c>
      <c r="G223" s="46">
        <f>F223*3</f>
        <v>3394.1099999999997</v>
      </c>
      <c r="H223" s="46">
        <f>G223*12</f>
        <v>40729.319999999992</v>
      </c>
      <c r="I223" s="42"/>
      <c r="J223" s="147"/>
      <c r="K223" s="147"/>
    </row>
    <row r="224" spans="2:11" ht="15.75" thickBot="1" x14ac:dyDescent="0.3">
      <c r="B224" s="55"/>
      <c r="C224" s="44">
        <v>10</v>
      </c>
      <c r="D224" s="45" t="s">
        <v>24</v>
      </c>
      <c r="E224" s="44">
        <v>1</v>
      </c>
      <c r="F224" s="46">
        <v>2323.31</v>
      </c>
      <c r="G224" s="46">
        <f t="shared" ref="G224:G228" si="73">E224*F224</f>
        <v>2323.31</v>
      </c>
      <c r="H224" s="46">
        <f t="shared" ref="H224:H229" si="74">G224*12</f>
        <v>27879.72</v>
      </c>
      <c r="I224" s="42"/>
      <c r="J224" s="43">
        <f t="shared" ref="J224:K230" si="75">G224-G203</f>
        <v>0</v>
      </c>
      <c r="K224" s="43">
        <f t="shared" si="75"/>
        <v>0</v>
      </c>
    </row>
    <row r="225" spans="2:12" ht="15.75" thickBot="1" x14ac:dyDescent="0.3">
      <c r="B225" s="55"/>
      <c r="C225" s="44">
        <v>11</v>
      </c>
      <c r="D225" s="45" t="s">
        <v>25</v>
      </c>
      <c r="E225" s="44">
        <v>2</v>
      </c>
      <c r="F225" s="46">
        <v>1978.47</v>
      </c>
      <c r="G225" s="46">
        <f t="shared" si="73"/>
        <v>3956.94</v>
      </c>
      <c r="H225" s="46">
        <f t="shared" si="74"/>
        <v>47483.28</v>
      </c>
      <c r="I225" s="42"/>
      <c r="J225" s="43">
        <f t="shared" si="75"/>
        <v>0</v>
      </c>
      <c r="K225" s="43">
        <f t="shared" si="75"/>
        <v>0</v>
      </c>
    </row>
    <row r="226" spans="2:12" ht="15.75" thickBot="1" x14ac:dyDescent="0.3">
      <c r="B226" s="26"/>
      <c r="C226" s="44">
        <v>12</v>
      </c>
      <c r="D226" s="45" t="s">
        <v>26</v>
      </c>
      <c r="E226" s="44">
        <v>5</v>
      </c>
      <c r="F226" s="46">
        <v>2648.39</v>
      </c>
      <c r="G226" s="46">
        <f t="shared" si="73"/>
        <v>13241.949999999999</v>
      </c>
      <c r="H226" s="46">
        <f t="shared" si="74"/>
        <v>158903.4</v>
      </c>
      <c r="I226" s="42"/>
      <c r="J226" s="43">
        <f t="shared" si="75"/>
        <v>0</v>
      </c>
      <c r="K226" s="43">
        <f t="shared" si="75"/>
        <v>0</v>
      </c>
    </row>
    <row r="227" spans="2:12" ht="15.75" thickBot="1" x14ac:dyDescent="0.3">
      <c r="B227" s="26"/>
      <c r="C227" s="44">
        <v>13</v>
      </c>
      <c r="D227" s="45" t="s">
        <v>27</v>
      </c>
      <c r="E227" s="44">
        <v>3</v>
      </c>
      <c r="F227" s="49">
        <v>2746.26</v>
      </c>
      <c r="G227" s="46">
        <f t="shared" si="73"/>
        <v>8238.7800000000007</v>
      </c>
      <c r="H227" s="46">
        <f t="shared" si="74"/>
        <v>98865.360000000015</v>
      </c>
      <c r="I227" s="42"/>
      <c r="J227" s="43">
        <f t="shared" si="75"/>
        <v>0</v>
      </c>
      <c r="K227" s="43">
        <f t="shared" si="75"/>
        <v>0</v>
      </c>
    </row>
    <row r="228" spans="2:12" ht="15.75" thickBot="1" x14ac:dyDescent="0.3">
      <c r="C228" s="78">
        <v>14</v>
      </c>
      <c r="D228" s="79" t="s">
        <v>28</v>
      </c>
      <c r="E228" s="78">
        <v>15</v>
      </c>
      <c r="F228" s="80">
        <v>3292.92</v>
      </c>
      <c r="G228" s="80">
        <f t="shared" si="73"/>
        <v>49393.8</v>
      </c>
      <c r="H228" s="80">
        <f t="shared" si="74"/>
        <v>592725.60000000009</v>
      </c>
      <c r="I228" s="42"/>
      <c r="J228" s="43">
        <f t="shared" si="75"/>
        <v>0</v>
      </c>
      <c r="K228" s="43">
        <f t="shared" si="75"/>
        <v>0</v>
      </c>
    </row>
    <row r="229" spans="2:12" ht="15.75" thickBot="1" x14ac:dyDescent="0.3">
      <c r="C229" s="78">
        <v>15</v>
      </c>
      <c r="D229" s="79" t="s">
        <v>29</v>
      </c>
      <c r="E229" s="78">
        <v>10</v>
      </c>
      <c r="F229" s="80">
        <v>3664.19</v>
      </c>
      <c r="G229" s="80">
        <f>E229*F229</f>
        <v>36641.9</v>
      </c>
      <c r="H229" s="80">
        <f t="shared" si="74"/>
        <v>439702.80000000005</v>
      </c>
      <c r="I229" s="42"/>
      <c r="J229" s="43">
        <f t="shared" si="75"/>
        <v>0</v>
      </c>
      <c r="K229" s="43">
        <f t="shared" si="75"/>
        <v>0</v>
      </c>
    </row>
    <row r="230" spans="2:12" ht="15.75" thickBot="1" x14ac:dyDescent="0.3">
      <c r="C230" s="148" t="s">
        <v>30</v>
      </c>
      <c r="D230" s="149"/>
      <c r="E230" s="81">
        <f>SUM(E214:E229)</f>
        <v>87</v>
      </c>
      <c r="F230" s="82"/>
      <c r="G230" s="83">
        <f>SUM(G214:G229)</f>
        <v>288177.95</v>
      </c>
      <c r="H230" s="83">
        <f>SUM(H214:H229)</f>
        <v>3458135.3999999994</v>
      </c>
      <c r="I230" s="42"/>
      <c r="J230" s="43">
        <f t="shared" si="75"/>
        <v>1674.0799999999581</v>
      </c>
      <c r="K230" s="43">
        <f t="shared" si="75"/>
        <v>20088.959999999963</v>
      </c>
      <c r="L230" s="60"/>
    </row>
    <row r="231" spans="2:12" x14ac:dyDescent="0.25">
      <c r="G231" s="38">
        <f>G230-G209</f>
        <v>1674.0799999999581</v>
      </c>
      <c r="H231" s="38">
        <f>H230-H209</f>
        <v>20088.959999999963</v>
      </c>
      <c r="L231" s="77"/>
    </row>
    <row r="232" spans="2:12" ht="15.75" thickBot="1" x14ac:dyDescent="0.3"/>
    <row r="233" spans="2:12" ht="15.75" thickBot="1" x14ac:dyDescent="0.3">
      <c r="C233" s="150" t="s">
        <v>88</v>
      </c>
      <c r="D233" s="151"/>
      <c r="E233" s="151"/>
      <c r="F233" s="151"/>
      <c r="G233" s="151"/>
      <c r="H233" s="152"/>
    </row>
    <row r="234" spans="2:12" ht="15.75" thickBot="1" x14ac:dyDescent="0.3">
      <c r="C234" s="156" t="s">
        <v>89</v>
      </c>
      <c r="D234" s="157"/>
      <c r="E234" s="157"/>
      <c r="F234" s="157"/>
      <c r="G234" s="157"/>
      <c r="H234" s="158"/>
    </row>
    <row r="235" spans="2:12" ht="30.75" thickBot="1" x14ac:dyDescent="0.3">
      <c r="C235" s="27" t="s">
        <v>9</v>
      </c>
      <c r="D235" s="27" t="s">
        <v>10</v>
      </c>
      <c r="E235" s="28" t="s">
        <v>11</v>
      </c>
      <c r="F235" s="28" t="s">
        <v>12</v>
      </c>
      <c r="G235" s="28" t="s">
        <v>57</v>
      </c>
      <c r="H235" s="28" t="s">
        <v>13</v>
      </c>
    </row>
    <row r="236" spans="2:12" ht="15.75" thickBot="1" x14ac:dyDescent="0.3">
      <c r="B236" s="26"/>
      <c r="C236" s="44">
        <v>1</v>
      </c>
      <c r="D236" s="45" t="s">
        <v>14</v>
      </c>
      <c r="E236" s="44">
        <v>8</v>
      </c>
      <c r="F236" s="46">
        <v>3303.27</v>
      </c>
      <c r="G236" s="46">
        <f>E236*F236</f>
        <v>26426.16</v>
      </c>
      <c r="H236" s="46">
        <f>G236*12</f>
        <v>317113.92</v>
      </c>
      <c r="I236" s="42"/>
      <c r="J236" s="43"/>
      <c r="K236" s="43"/>
    </row>
    <row r="237" spans="2:12" ht="15.75" thickBot="1" x14ac:dyDescent="0.3">
      <c r="B237" s="26"/>
      <c r="C237" s="44">
        <v>2</v>
      </c>
      <c r="D237" s="45" t="s">
        <v>16</v>
      </c>
      <c r="E237" s="44">
        <v>8</v>
      </c>
      <c r="F237" s="46">
        <v>2658.65</v>
      </c>
      <c r="G237" s="46">
        <f t="shared" ref="G237:G243" si="76">E237*F237</f>
        <v>21269.200000000001</v>
      </c>
      <c r="H237" s="46">
        <f t="shared" ref="H237:H244" si="77">G237*12</f>
        <v>255230.40000000002</v>
      </c>
      <c r="I237" s="42"/>
      <c r="J237" s="43"/>
      <c r="K237" s="43"/>
    </row>
    <row r="238" spans="2:12" ht="15.75" thickBot="1" x14ac:dyDescent="0.3">
      <c r="B238" s="26"/>
      <c r="C238" s="44">
        <v>3</v>
      </c>
      <c r="D238" s="45" t="s">
        <v>17</v>
      </c>
      <c r="E238" s="44">
        <v>0</v>
      </c>
      <c r="F238" s="46"/>
      <c r="G238" s="46">
        <f t="shared" si="76"/>
        <v>0</v>
      </c>
      <c r="H238" s="46">
        <f t="shared" si="77"/>
        <v>0</v>
      </c>
      <c r="I238" s="42"/>
      <c r="J238" s="43"/>
      <c r="K238" s="43"/>
    </row>
    <row r="239" spans="2:12" ht="15.75" thickBot="1" x14ac:dyDescent="0.3">
      <c r="B239" s="26"/>
      <c r="C239" s="44">
        <v>4</v>
      </c>
      <c r="D239" s="45" t="s">
        <v>18</v>
      </c>
      <c r="E239" s="44">
        <v>15</v>
      </c>
      <c r="F239" s="46">
        <v>3599.45</v>
      </c>
      <c r="G239" s="46">
        <f t="shared" si="76"/>
        <v>53991.75</v>
      </c>
      <c r="H239" s="46">
        <f t="shared" si="77"/>
        <v>647901</v>
      </c>
      <c r="I239" s="42"/>
      <c r="J239" s="43"/>
      <c r="K239" s="43"/>
    </row>
    <row r="240" spans="2:12" ht="15.75" thickBot="1" x14ac:dyDescent="0.3">
      <c r="B240" s="26"/>
      <c r="C240" s="44">
        <v>5</v>
      </c>
      <c r="D240" s="45" t="s">
        <v>19</v>
      </c>
      <c r="E240" s="44">
        <v>0</v>
      </c>
      <c r="F240" s="46"/>
      <c r="G240" s="46">
        <f t="shared" si="76"/>
        <v>0</v>
      </c>
      <c r="H240" s="46">
        <f t="shared" si="77"/>
        <v>0</v>
      </c>
      <c r="I240" s="42"/>
      <c r="J240" s="43"/>
      <c r="K240" s="43"/>
    </row>
    <row r="241" spans="2:11" ht="15.75" thickBot="1" x14ac:dyDescent="0.3">
      <c r="B241" s="26"/>
      <c r="C241" s="44">
        <v>6</v>
      </c>
      <c r="D241" s="45" t="s">
        <v>20</v>
      </c>
      <c r="E241" s="44">
        <v>12</v>
      </c>
      <c r="F241" s="46">
        <v>2440.56</v>
      </c>
      <c r="G241" s="46">
        <f t="shared" si="76"/>
        <v>29286.720000000001</v>
      </c>
      <c r="H241" s="46">
        <f t="shared" si="77"/>
        <v>351440.64000000001</v>
      </c>
      <c r="I241" s="42"/>
      <c r="J241" s="43"/>
      <c r="K241" s="43"/>
    </row>
    <row r="242" spans="2:11" ht="15.75" thickBot="1" x14ac:dyDescent="0.3">
      <c r="B242" s="26"/>
      <c r="C242" s="44">
        <v>7</v>
      </c>
      <c r="D242" s="45" t="s">
        <v>21</v>
      </c>
      <c r="E242" s="44">
        <v>4</v>
      </c>
      <c r="F242" s="46">
        <v>3237.91</v>
      </c>
      <c r="G242" s="46">
        <f t="shared" si="76"/>
        <v>12951.64</v>
      </c>
      <c r="H242" s="46">
        <f t="shared" si="77"/>
        <v>155419.68</v>
      </c>
      <c r="I242" s="42"/>
      <c r="J242" s="43"/>
      <c r="K242" s="43"/>
    </row>
    <row r="243" spans="2:11" ht="15.75" thickBot="1" x14ac:dyDescent="0.3">
      <c r="B243" s="26"/>
      <c r="C243" s="44">
        <v>8</v>
      </c>
      <c r="D243" s="45" t="s">
        <v>22</v>
      </c>
      <c r="E243" s="44">
        <v>1</v>
      </c>
      <c r="F243" s="46">
        <v>2861.24</v>
      </c>
      <c r="G243" s="46">
        <f t="shared" si="76"/>
        <v>2861.24</v>
      </c>
      <c r="H243" s="46">
        <f t="shared" si="77"/>
        <v>34334.879999999997</v>
      </c>
      <c r="I243" s="42"/>
      <c r="J243" s="43"/>
      <c r="K243" s="43"/>
    </row>
    <row r="244" spans="2:11" ht="15.75" thickBot="1" x14ac:dyDescent="0.3">
      <c r="B244" s="153"/>
      <c r="C244" s="154">
        <v>9</v>
      </c>
      <c r="D244" s="45" t="s">
        <v>23</v>
      </c>
      <c r="E244" s="44">
        <v>3</v>
      </c>
      <c r="F244" s="46">
        <v>6033.57</v>
      </c>
      <c r="G244" s="46">
        <f>E244*F244</f>
        <v>18100.71</v>
      </c>
      <c r="H244" s="46">
        <f t="shared" si="77"/>
        <v>217208.52</v>
      </c>
      <c r="I244" s="42"/>
      <c r="J244" s="147"/>
      <c r="K244" s="147"/>
    </row>
    <row r="245" spans="2:11" ht="15.75" thickBot="1" x14ac:dyDescent="0.3">
      <c r="B245" s="153"/>
      <c r="C245" s="155"/>
      <c r="D245" s="45" t="s">
        <v>46</v>
      </c>
      <c r="E245" s="44"/>
      <c r="F245" s="46">
        <v>1131.3699999999999</v>
      </c>
      <c r="G245" s="46">
        <f>F245*3</f>
        <v>3394.1099999999997</v>
      </c>
      <c r="H245" s="46">
        <f>G245*12</f>
        <v>40729.319999999992</v>
      </c>
      <c r="I245" s="42"/>
      <c r="J245" s="147"/>
      <c r="K245" s="147"/>
    </row>
    <row r="246" spans="2:11" ht="15.75" thickBot="1" x14ac:dyDescent="0.3">
      <c r="B246" s="55"/>
      <c r="C246" s="85">
        <v>10</v>
      </c>
      <c r="D246" s="86" t="s">
        <v>24</v>
      </c>
      <c r="E246" s="85">
        <v>1</v>
      </c>
      <c r="F246" s="87">
        <v>2404.21</v>
      </c>
      <c r="G246" s="87">
        <f t="shared" ref="G246:G250" si="78">E246*F246</f>
        <v>2404.21</v>
      </c>
      <c r="H246" s="87">
        <f t="shared" ref="H246:H251" si="79">G246*12</f>
        <v>28850.52</v>
      </c>
      <c r="I246" s="42"/>
      <c r="J246" s="43"/>
      <c r="K246" s="43"/>
    </row>
    <row r="247" spans="2:11" ht="15.75" thickBot="1" x14ac:dyDescent="0.3">
      <c r="B247" s="55"/>
      <c r="C247" s="85">
        <v>11</v>
      </c>
      <c r="D247" s="86" t="s">
        <v>25</v>
      </c>
      <c r="E247" s="85">
        <v>2</v>
      </c>
      <c r="F247" s="87">
        <v>2039.74</v>
      </c>
      <c r="G247" s="87">
        <f t="shared" si="78"/>
        <v>4079.48</v>
      </c>
      <c r="H247" s="87">
        <f t="shared" si="79"/>
        <v>48953.760000000002</v>
      </c>
      <c r="I247" s="42"/>
      <c r="J247" s="43"/>
      <c r="K247" s="43"/>
    </row>
    <row r="248" spans="2:11" ht="15.75" thickBot="1" x14ac:dyDescent="0.3">
      <c r="B248" s="26"/>
      <c r="C248" s="44">
        <v>12</v>
      </c>
      <c r="D248" s="45" t="s">
        <v>26</v>
      </c>
      <c r="E248" s="44">
        <v>5</v>
      </c>
      <c r="F248" s="46">
        <v>2541.3000000000002</v>
      </c>
      <c r="G248" s="46">
        <f t="shared" si="78"/>
        <v>12706.5</v>
      </c>
      <c r="H248" s="46">
        <f t="shared" si="79"/>
        <v>152478</v>
      </c>
      <c r="I248" s="42"/>
      <c r="J248" s="43"/>
      <c r="K248" s="43"/>
    </row>
    <row r="249" spans="2:11" ht="15.75" thickBot="1" x14ac:dyDescent="0.3">
      <c r="B249" s="26"/>
      <c r="C249" s="44">
        <v>13</v>
      </c>
      <c r="D249" s="45" t="s">
        <v>27</v>
      </c>
      <c r="E249" s="44">
        <v>3</v>
      </c>
      <c r="F249" s="49">
        <v>2746.02</v>
      </c>
      <c r="G249" s="46">
        <f t="shared" si="78"/>
        <v>8238.06</v>
      </c>
      <c r="H249" s="46">
        <f t="shared" si="79"/>
        <v>98856.72</v>
      </c>
      <c r="I249" s="42"/>
      <c r="J249" s="43"/>
      <c r="K249" s="43"/>
    </row>
    <row r="250" spans="2:11" ht="15.75" thickBot="1" x14ac:dyDescent="0.3">
      <c r="C250" s="78">
        <v>14</v>
      </c>
      <c r="D250" s="79" t="s">
        <v>28</v>
      </c>
      <c r="E250" s="78">
        <v>15</v>
      </c>
      <c r="F250" s="80">
        <v>3172.62</v>
      </c>
      <c r="G250" s="80">
        <f t="shared" si="78"/>
        <v>47589.299999999996</v>
      </c>
      <c r="H250" s="80">
        <f t="shared" si="79"/>
        <v>571071.6</v>
      </c>
      <c r="I250" s="42"/>
      <c r="J250" s="43"/>
      <c r="K250" s="43"/>
    </row>
    <row r="251" spans="2:11" ht="15.75" thickBot="1" x14ac:dyDescent="0.3">
      <c r="C251" s="78">
        <v>15</v>
      </c>
      <c r="D251" s="79" t="s">
        <v>29</v>
      </c>
      <c r="E251" s="78">
        <v>10</v>
      </c>
      <c r="F251" s="80">
        <v>3532.31</v>
      </c>
      <c r="G251" s="80">
        <f>E251*F251</f>
        <v>35323.1</v>
      </c>
      <c r="H251" s="80">
        <f t="shared" si="79"/>
        <v>423877.19999999995</v>
      </c>
      <c r="I251" s="42"/>
      <c r="J251" s="43"/>
      <c r="K251" s="43"/>
    </row>
    <row r="252" spans="2:11" ht="15.75" thickBot="1" x14ac:dyDescent="0.3">
      <c r="C252" s="148" t="s">
        <v>30</v>
      </c>
      <c r="D252" s="149"/>
      <c r="E252" s="81">
        <f>SUM(E236:E251)</f>
        <v>87</v>
      </c>
      <c r="F252" s="82"/>
      <c r="G252" s="83">
        <f>SUM(G236:G251)</f>
        <v>278622.17999999993</v>
      </c>
      <c r="H252" s="83">
        <f>SUM(H236:H251)</f>
        <v>3343466.16</v>
      </c>
      <c r="I252" s="42"/>
      <c r="J252" s="43">
        <f>G252-G147</f>
        <v>218.6699999999837</v>
      </c>
      <c r="K252" s="43">
        <f>H252-H147</f>
        <v>2624.0400000000373</v>
      </c>
    </row>
    <row r="253" spans="2:11" ht="15.75" thickBot="1" x14ac:dyDescent="0.3">
      <c r="C253" s="156" t="s">
        <v>90</v>
      </c>
      <c r="D253" s="157"/>
      <c r="E253" s="157"/>
      <c r="F253" s="157"/>
      <c r="G253" s="157"/>
      <c r="H253" s="158"/>
    </row>
    <row r="254" spans="2:11" ht="30.75" thickBot="1" x14ac:dyDescent="0.3">
      <c r="C254" s="27" t="s">
        <v>9</v>
      </c>
      <c r="D254" s="27" t="s">
        <v>10</v>
      </c>
      <c r="E254" s="28" t="s">
        <v>11</v>
      </c>
      <c r="F254" s="28" t="s">
        <v>12</v>
      </c>
      <c r="G254" s="28" t="s">
        <v>57</v>
      </c>
      <c r="H254" s="28" t="s">
        <v>13</v>
      </c>
    </row>
    <row r="255" spans="2:11" ht="15.75" thickBot="1" x14ac:dyDescent="0.3">
      <c r="B255" s="26"/>
      <c r="C255" s="44">
        <v>1</v>
      </c>
      <c r="D255" s="45" t="s">
        <v>14</v>
      </c>
      <c r="E255" s="44">
        <v>8</v>
      </c>
      <c r="F255" s="46">
        <v>3328.75</v>
      </c>
      <c r="G255" s="46">
        <f>E255*F255</f>
        <v>26630</v>
      </c>
      <c r="H255" s="46">
        <f>G255*12</f>
        <v>319560</v>
      </c>
      <c r="I255" s="42"/>
      <c r="J255" s="43"/>
      <c r="K255" s="43"/>
    </row>
    <row r="256" spans="2:11" ht="15.75" thickBot="1" x14ac:dyDescent="0.3">
      <c r="B256" s="26"/>
      <c r="C256" s="44">
        <v>2</v>
      </c>
      <c r="D256" s="45" t="s">
        <v>16</v>
      </c>
      <c r="E256" s="44">
        <v>8</v>
      </c>
      <c r="F256" s="46">
        <v>2684.12</v>
      </c>
      <c r="G256" s="46">
        <f t="shared" ref="G256:G262" si="80">E256*F256</f>
        <v>21472.959999999999</v>
      </c>
      <c r="H256" s="46">
        <f t="shared" ref="H256:H263" si="81">G256*12</f>
        <v>257675.51999999999</v>
      </c>
      <c r="I256" s="42"/>
      <c r="J256" s="43"/>
      <c r="K256" s="43"/>
    </row>
    <row r="257" spans="2:11" ht="15.75" thickBot="1" x14ac:dyDescent="0.3">
      <c r="B257" s="26"/>
      <c r="C257" s="44">
        <v>3</v>
      </c>
      <c r="D257" s="45" t="s">
        <v>17</v>
      </c>
      <c r="E257" s="44">
        <v>0</v>
      </c>
      <c r="F257" s="46"/>
      <c r="G257" s="46">
        <f t="shared" si="80"/>
        <v>0</v>
      </c>
      <c r="H257" s="46">
        <f t="shared" si="81"/>
        <v>0</v>
      </c>
      <c r="I257" s="42"/>
      <c r="J257" s="43"/>
      <c r="K257" s="43"/>
    </row>
    <row r="258" spans="2:11" ht="15.75" thickBot="1" x14ac:dyDescent="0.3">
      <c r="B258" s="26"/>
      <c r="C258" s="44">
        <v>4</v>
      </c>
      <c r="D258" s="45" t="s">
        <v>18</v>
      </c>
      <c r="E258" s="44">
        <v>15</v>
      </c>
      <c r="F258" s="46">
        <v>3624.95</v>
      </c>
      <c r="G258" s="46">
        <f t="shared" si="80"/>
        <v>54374.25</v>
      </c>
      <c r="H258" s="46">
        <f t="shared" si="81"/>
        <v>652491</v>
      </c>
      <c r="I258" s="42"/>
      <c r="J258" s="43"/>
      <c r="K258" s="43"/>
    </row>
    <row r="259" spans="2:11" ht="15.75" thickBot="1" x14ac:dyDescent="0.3">
      <c r="B259" s="26"/>
      <c r="C259" s="44">
        <v>5</v>
      </c>
      <c r="D259" s="45" t="s">
        <v>19</v>
      </c>
      <c r="E259" s="44">
        <v>0</v>
      </c>
      <c r="F259" s="46"/>
      <c r="G259" s="46">
        <f t="shared" si="80"/>
        <v>0</v>
      </c>
      <c r="H259" s="46">
        <f t="shared" si="81"/>
        <v>0</v>
      </c>
      <c r="I259" s="42"/>
      <c r="J259" s="43"/>
      <c r="K259" s="43"/>
    </row>
    <row r="260" spans="2:11" ht="15.75" thickBot="1" x14ac:dyDescent="0.3">
      <c r="B260" s="26"/>
      <c r="C260" s="44">
        <v>6</v>
      </c>
      <c r="D260" s="45" t="s">
        <v>20</v>
      </c>
      <c r="E260" s="44">
        <v>12</v>
      </c>
      <c r="F260" s="46">
        <v>2466.04</v>
      </c>
      <c r="G260" s="46">
        <f t="shared" si="80"/>
        <v>29592.48</v>
      </c>
      <c r="H260" s="46">
        <f t="shared" si="81"/>
        <v>355109.76</v>
      </c>
      <c r="I260" s="42"/>
      <c r="J260" s="43"/>
      <c r="K260" s="43"/>
    </row>
    <row r="261" spans="2:11" ht="15.75" thickBot="1" x14ac:dyDescent="0.3">
      <c r="B261" s="26"/>
      <c r="C261" s="44">
        <v>7</v>
      </c>
      <c r="D261" s="45" t="s">
        <v>21</v>
      </c>
      <c r="E261" s="44">
        <v>4</v>
      </c>
      <c r="F261" s="46">
        <v>3263.37</v>
      </c>
      <c r="G261" s="46">
        <f t="shared" si="80"/>
        <v>13053.48</v>
      </c>
      <c r="H261" s="46">
        <f t="shared" si="81"/>
        <v>156641.76</v>
      </c>
      <c r="I261" s="42"/>
      <c r="J261" s="43"/>
      <c r="K261" s="43"/>
    </row>
    <row r="262" spans="2:11" ht="15.75" thickBot="1" x14ac:dyDescent="0.3">
      <c r="B262" s="26"/>
      <c r="C262" s="44">
        <v>8</v>
      </c>
      <c r="D262" s="45" t="s">
        <v>22</v>
      </c>
      <c r="E262" s="44">
        <v>1</v>
      </c>
      <c r="F262" s="46">
        <v>2886.77</v>
      </c>
      <c r="G262" s="46">
        <f t="shared" si="80"/>
        <v>2886.77</v>
      </c>
      <c r="H262" s="46">
        <f t="shared" si="81"/>
        <v>34641.24</v>
      </c>
      <c r="I262" s="42"/>
      <c r="J262" s="43"/>
      <c r="K262" s="43"/>
    </row>
    <row r="263" spans="2:11" ht="15.75" thickBot="1" x14ac:dyDescent="0.3">
      <c r="B263" s="153"/>
      <c r="C263" s="154">
        <v>9</v>
      </c>
      <c r="D263" s="45" t="s">
        <v>23</v>
      </c>
      <c r="E263" s="44">
        <v>3</v>
      </c>
      <c r="F263" s="46">
        <v>6033.57</v>
      </c>
      <c r="G263" s="46">
        <f>E263*F263</f>
        <v>18100.71</v>
      </c>
      <c r="H263" s="46">
        <f t="shared" si="81"/>
        <v>217208.52</v>
      </c>
      <c r="I263" s="42"/>
      <c r="J263" s="147"/>
      <c r="K263" s="147"/>
    </row>
    <row r="264" spans="2:11" ht="15.75" thickBot="1" x14ac:dyDescent="0.3">
      <c r="B264" s="153"/>
      <c r="C264" s="155"/>
      <c r="D264" s="45" t="s">
        <v>46</v>
      </c>
      <c r="E264" s="44"/>
      <c r="F264" s="46">
        <v>1131.3699999999999</v>
      </c>
      <c r="G264" s="46">
        <f>F264*3</f>
        <v>3394.1099999999997</v>
      </c>
      <c r="H264" s="46">
        <f>G264*12</f>
        <v>40729.319999999992</v>
      </c>
      <c r="I264" s="42"/>
      <c r="J264" s="147"/>
      <c r="K264" s="147"/>
    </row>
    <row r="265" spans="2:11" ht="15.75" thickBot="1" x14ac:dyDescent="0.3">
      <c r="B265" s="55"/>
      <c r="C265" s="85">
        <v>10</v>
      </c>
      <c r="D265" s="86" t="s">
        <v>24</v>
      </c>
      <c r="E265" s="85">
        <v>1</v>
      </c>
      <c r="F265" s="87">
        <v>2404.21</v>
      </c>
      <c r="G265" s="87">
        <f t="shared" ref="G265:G269" si="82">E265*F265</f>
        <v>2404.21</v>
      </c>
      <c r="H265" s="87">
        <f t="shared" ref="H265:H270" si="83">G265*12</f>
        <v>28850.52</v>
      </c>
      <c r="I265" s="42"/>
      <c r="J265" s="43"/>
      <c r="K265" s="43"/>
    </row>
    <row r="266" spans="2:11" ht="15.75" thickBot="1" x14ac:dyDescent="0.3">
      <c r="B266" s="55"/>
      <c r="C266" s="85">
        <v>11</v>
      </c>
      <c r="D266" s="86" t="s">
        <v>25</v>
      </c>
      <c r="E266" s="85">
        <v>2</v>
      </c>
      <c r="F266" s="87">
        <v>2039.74</v>
      </c>
      <c r="G266" s="87">
        <f t="shared" si="82"/>
        <v>4079.48</v>
      </c>
      <c r="H266" s="87">
        <f t="shared" si="83"/>
        <v>48953.760000000002</v>
      </c>
      <c r="I266" s="42"/>
      <c r="J266" s="43"/>
      <c r="K266" s="43"/>
    </row>
    <row r="267" spans="2:11" ht="15.75" thickBot="1" x14ac:dyDescent="0.3">
      <c r="B267" s="26"/>
      <c r="C267" s="44">
        <v>12</v>
      </c>
      <c r="D267" s="45" t="s">
        <v>26</v>
      </c>
      <c r="E267" s="44">
        <v>5</v>
      </c>
      <c r="F267" s="46">
        <v>2566.75</v>
      </c>
      <c r="G267" s="46">
        <f t="shared" si="82"/>
        <v>12833.75</v>
      </c>
      <c r="H267" s="46">
        <f t="shared" si="83"/>
        <v>154005</v>
      </c>
      <c r="I267" s="42"/>
      <c r="J267" s="43"/>
      <c r="K267" s="43"/>
    </row>
    <row r="268" spans="2:11" ht="15.75" thickBot="1" x14ac:dyDescent="0.3">
      <c r="B268" s="26"/>
      <c r="C268" s="44">
        <v>13</v>
      </c>
      <c r="D268" s="45" t="s">
        <v>27</v>
      </c>
      <c r="E268" s="44">
        <v>3</v>
      </c>
      <c r="F268" s="49">
        <v>2771.5</v>
      </c>
      <c r="G268" s="46">
        <f t="shared" si="82"/>
        <v>8314.5</v>
      </c>
      <c r="H268" s="46">
        <f t="shared" si="83"/>
        <v>99774</v>
      </c>
      <c r="I268" s="42"/>
      <c r="J268" s="43"/>
      <c r="K268" s="43"/>
    </row>
    <row r="269" spans="2:11" ht="15.75" thickBot="1" x14ac:dyDescent="0.3">
      <c r="C269" s="78">
        <v>14</v>
      </c>
      <c r="D269" s="79" t="s">
        <v>28</v>
      </c>
      <c r="E269" s="78">
        <v>15</v>
      </c>
      <c r="F269" s="80">
        <v>3189.71</v>
      </c>
      <c r="G269" s="80">
        <f t="shared" si="82"/>
        <v>47845.65</v>
      </c>
      <c r="H269" s="80">
        <f t="shared" si="83"/>
        <v>574147.80000000005</v>
      </c>
      <c r="I269" s="42"/>
      <c r="J269" s="43"/>
      <c r="K269" s="43"/>
    </row>
    <row r="270" spans="2:11" ht="15.75" thickBot="1" x14ac:dyDescent="0.3">
      <c r="C270" s="78">
        <v>15</v>
      </c>
      <c r="D270" s="79" t="s">
        <v>29</v>
      </c>
      <c r="E270" s="78">
        <v>10</v>
      </c>
      <c r="F270" s="80">
        <v>3549.57</v>
      </c>
      <c r="G270" s="80">
        <f>E270*F270</f>
        <v>35495.700000000004</v>
      </c>
      <c r="H270" s="80">
        <f t="shared" si="83"/>
        <v>425948.4</v>
      </c>
      <c r="I270" s="42"/>
      <c r="J270" s="43"/>
      <c r="K270" s="43"/>
    </row>
    <row r="271" spans="2:11" ht="15.75" thickBot="1" x14ac:dyDescent="0.3">
      <c r="C271" s="148" t="s">
        <v>30</v>
      </c>
      <c r="D271" s="149"/>
      <c r="E271" s="81">
        <f>SUM(E255:E270)</f>
        <v>87</v>
      </c>
      <c r="F271" s="82"/>
      <c r="G271" s="83">
        <f>SUM(G255:G270)</f>
        <v>280478.05</v>
      </c>
      <c r="H271" s="83">
        <f>SUM(H255:H270)</f>
        <v>3365736.6</v>
      </c>
      <c r="I271" s="42"/>
      <c r="J271" s="43">
        <f>G271-G169</f>
        <v>142.5</v>
      </c>
      <c r="K271" s="43">
        <f>H271-H169</f>
        <v>1710</v>
      </c>
    </row>
    <row r="272" spans="2:11" ht="15.75" thickBot="1" x14ac:dyDescent="0.3">
      <c r="C272" s="156" t="s">
        <v>91</v>
      </c>
      <c r="D272" s="157"/>
      <c r="E272" s="157"/>
      <c r="F272" s="157"/>
      <c r="G272" s="157"/>
      <c r="H272" s="158"/>
    </row>
    <row r="273" spans="2:11" ht="30.75" thickBot="1" x14ac:dyDescent="0.3">
      <c r="C273" s="27" t="s">
        <v>9</v>
      </c>
      <c r="D273" s="27" t="s">
        <v>10</v>
      </c>
      <c r="E273" s="28" t="s">
        <v>11</v>
      </c>
      <c r="F273" s="28" t="s">
        <v>12</v>
      </c>
      <c r="G273" s="28" t="s">
        <v>57</v>
      </c>
      <c r="H273" s="28" t="s">
        <v>13</v>
      </c>
    </row>
    <row r="274" spans="2:11" ht="15.75" thickBot="1" x14ac:dyDescent="0.3">
      <c r="B274" s="26"/>
      <c r="C274" s="44">
        <v>1</v>
      </c>
      <c r="D274" s="45" t="s">
        <v>14</v>
      </c>
      <c r="E274" s="44">
        <v>8</v>
      </c>
      <c r="F274" s="46">
        <v>3413.84</v>
      </c>
      <c r="G274" s="46">
        <f>E274*F274</f>
        <v>27310.720000000001</v>
      </c>
      <c r="H274" s="46">
        <f>G274*12</f>
        <v>327728.64000000001</v>
      </c>
      <c r="I274" s="42"/>
      <c r="J274" s="43"/>
      <c r="K274" s="43"/>
    </row>
    <row r="275" spans="2:11" ht="15.75" thickBot="1" x14ac:dyDescent="0.3">
      <c r="B275" s="26"/>
      <c r="C275" s="44">
        <v>2</v>
      </c>
      <c r="D275" s="45" t="s">
        <v>16</v>
      </c>
      <c r="E275" s="44">
        <v>8</v>
      </c>
      <c r="F275" s="46">
        <v>2753.27</v>
      </c>
      <c r="G275" s="46">
        <f t="shared" ref="G275:G281" si="84">E275*F275</f>
        <v>22026.16</v>
      </c>
      <c r="H275" s="46">
        <f t="shared" ref="H275:H282" si="85">G275*12</f>
        <v>264313.92</v>
      </c>
      <c r="I275" s="42"/>
      <c r="J275" s="43"/>
      <c r="K275" s="43"/>
    </row>
    <row r="276" spans="2:11" ht="15.75" thickBot="1" x14ac:dyDescent="0.3">
      <c r="B276" s="26"/>
      <c r="C276" s="44">
        <v>3</v>
      </c>
      <c r="D276" s="45" t="s">
        <v>17</v>
      </c>
      <c r="E276" s="44">
        <v>0</v>
      </c>
      <c r="F276" s="46"/>
      <c r="G276" s="46">
        <f t="shared" si="84"/>
        <v>0</v>
      </c>
      <c r="H276" s="46">
        <f t="shared" si="85"/>
        <v>0</v>
      </c>
      <c r="I276" s="42"/>
      <c r="J276" s="43"/>
      <c r="K276" s="43"/>
    </row>
    <row r="277" spans="2:11" ht="15.75" thickBot="1" x14ac:dyDescent="0.3">
      <c r="B277" s="26"/>
      <c r="C277" s="44">
        <v>4</v>
      </c>
      <c r="D277" s="45" t="s">
        <v>18</v>
      </c>
      <c r="E277" s="44">
        <v>15</v>
      </c>
      <c r="F277" s="46">
        <v>3742.23</v>
      </c>
      <c r="G277" s="46">
        <f t="shared" si="84"/>
        <v>56133.45</v>
      </c>
      <c r="H277" s="46">
        <f t="shared" si="85"/>
        <v>673601.39999999991</v>
      </c>
      <c r="I277" s="42"/>
      <c r="J277" s="43"/>
      <c r="K277" s="43"/>
    </row>
    <row r="278" spans="2:11" ht="15.75" thickBot="1" x14ac:dyDescent="0.3">
      <c r="B278" s="26"/>
      <c r="C278" s="44">
        <v>5</v>
      </c>
      <c r="D278" s="45" t="s">
        <v>19</v>
      </c>
      <c r="E278" s="44">
        <v>0</v>
      </c>
      <c r="F278" s="46"/>
      <c r="G278" s="46">
        <f t="shared" si="84"/>
        <v>0</v>
      </c>
      <c r="H278" s="46">
        <f t="shared" si="85"/>
        <v>0</v>
      </c>
      <c r="I278" s="42"/>
      <c r="J278" s="43"/>
      <c r="K278" s="43"/>
    </row>
    <row r="279" spans="2:11" ht="15.75" thickBot="1" x14ac:dyDescent="0.3">
      <c r="B279" s="26"/>
      <c r="C279" s="44">
        <v>6</v>
      </c>
      <c r="D279" s="45" t="s">
        <v>20</v>
      </c>
      <c r="E279" s="44">
        <v>12</v>
      </c>
      <c r="F279" s="46">
        <v>2543.04</v>
      </c>
      <c r="G279" s="46">
        <f t="shared" si="84"/>
        <v>30516.48</v>
      </c>
      <c r="H279" s="46">
        <f t="shared" si="85"/>
        <v>366197.76000000001</v>
      </c>
      <c r="I279" s="42"/>
      <c r="J279" s="43"/>
      <c r="K279" s="43"/>
    </row>
    <row r="280" spans="2:11" ht="15.75" thickBot="1" x14ac:dyDescent="0.3">
      <c r="B280" s="26"/>
      <c r="C280" s="44">
        <v>7</v>
      </c>
      <c r="D280" s="45" t="s">
        <v>21</v>
      </c>
      <c r="E280" s="44">
        <v>4</v>
      </c>
      <c r="F280" s="46">
        <v>3362.43</v>
      </c>
      <c r="G280" s="46">
        <f t="shared" si="84"/>
        <v>13449.72</v>
      </c>
      <c r="H280" s="46">
        <f t="shared" si="85"/>
        <v>161396.63999999998</v>
      </c>
      <c r="I280" s="42"/>
      <c r="J280" s="43"/>
      <c r="K280" s="43"/>
    </row>
    <row r="281" spans="2:11" ht="15.75" thickBot="1" x14ac:dyDescent="0.3">
      <c r="B281" s="26"/>
      <c r="C281" s="44">
        <v>8</v>
      </c>
      <c r="D281" s="45" t="s">
        <v>22</v>
      </c>
      <c r="E281" s="44">
        <v>1</v>
      </c>
      <c r="F281" s="46">
        <v>2979.85</v>
      </c>
      <c r="G281" s="46">
        <f t="shared" si="84"/>
        <v>2979.85</v>
      </c>
      <c r="H281" s="46">
        <f t="shared" si="85"/>
        <v>35758.199999999997</v>
      </c>
      <c r="I281" s="42"/>
      <c r="J281" s="43"/>
      <c r="K281" s="43"/>
    </row>
    <row r="282" spans="2:11" ht="15.75" thickBot="1" x14ac:dyDescent="0.3">
      <c r="B282" s="153"/>
      <c r="C282" s="154">
        <v>9</v>
      </c>
      <c r="D282" s="45" t="s">
        <v>23</v>
      </c>
      <c r="E282" s="44">
        <v>3</v>
      </c>
      <c r="F282" s="46">
        <v>6190.26</v>
      </c>
      <c r="G282" s="46">
        <f>E282*F282</f>
        <v>18570.78</v>
      </c>
      <c r="H282" s="46">
        <f t="shared" si="85"/>
        <v>222849.36</v>
      </c>
      <c r="I282" s="42"/>
      <c r="J282" s="147"/>
      <c r="K282" s="147"/>
    </row>
    <row r="283" spans="2:11" ht="15.75" thickBot="1" x14ac:dyDescent="0.3">
      <c r="B283" s="153"/>
      <c r="C283" s="155"/>
      <c r="D283" s="45" t="s">
        <v>46</v>
      </c>
      <c r="E283" s="44"/>
      <c r="F283" s="46">
        <v>1131.3699999999999</v>
      </c>
      <c r="G283" s="46">
        <f>F283*3</f>
        <v>3394.1099999999997</v>
      </c>
      <c r="H283" s="46">
        <f>G283*12</f>
        <v>40729.319999999992</v>
      </c>
      <c r="I283" s="42"/>
      <c r="J283" s="147"/>
      <c r="K283" s="147"/>
    </row>
    <row r="284" spans="2:11" ht="15.75" thickBot="1" x14ac:dyDescent="0.3">
      <c r="B284" s="55"/>
      <c r="C284" s="85">
        <v>10</v>
      </c>
      <c r="D284" s="86" t="s">
        <v>24</v>
      </c>
      <c r="E284" s="85">
        <v>1</v>
      </c>
      <c r="F284" s="87">
        <v>2404.21</v>
      </c>
      <c r="G284" s="87">
        <f t="shared" ref="G284:G288" si="86">E284*F284</f>
        <v>2404.21</v>
      </c>
      <c r="H284" s="87">
        <f t="shared" ref="H284:H289" si="87">G284*12</f>
        <v>28850.52</v>
      </c>
      <c r="I284" s="42"/>
      <c r="J284" s="43"/>
      <c r="K284" s="43"/>
    </row>
    <row r="285" spans="2:11" ht="15.75" thickBot="1" x14ac:dyDescent="0.3">
      <c r="B285" s="55"/>
      <c r="C285" s="85">
        <v>11</v>
      </c>
      <c r="D285" s="86" t="s">
        <v>25</v>
      </c>
      <c r="E285" s="85">
        <v>2</v>
      </c>
      <c r="F285" s="87">
        <v>2039.74</v>
      </c>
      <c r="G285" s="87">
        <f t="shared" si="86"/>
        <v>4079.48</v>
      </c>
      <c r="H285" s="87">
        <f t="shared" si="87"/>
        <v>48953.760000000002</v>
      </c>
      <c r="I285" s="42"/>
      <c r="J285" s="43"/>
      <c r="K285" s="43"/>
    </row>
    <row r="286" spans="2:11" ht="15.75" thickBot="1" x14ac:dyDescent="0.3">
      <c r="B286" s="26"/>
      <c r="C286" s="44">
        <v>12</v>
      </c>
      <c r="D286" s="45" t="s">
        <v>26</v>
      </c>
      <c r="E286" s="44">
        <v>5</v>
      </c>
      <c r="F286" s="46">
        <v>2648.39</v>
      </c>
      <c r="G286" s="46">
        <f t="shared" si="86"/>
        <v>13241.949999999999</v>
      </c>
      <c r="H286" s="46">
        <f t="shared" si="87"/>
        <v>158903.4</v>
      </c>
      <c r="I286" s="42"/>
      <c r="J286" s="43"/>
      <c r="K286" s="43"/>
    </row>
    <row r="287" spans="2:11" ht="15.75" thickBot="1" x14ac:dyDescent="0.3">
      <c r="B287" s="26"/>
      <c r="C287" s="44">
        <v>13</v>
      </c>
      <c r="D287" s="45" t="s">
        <v>27</v>
      </c>
      <c r="E287" s="44">
        <v>3</v>
      </c>
      <c r="F287" s="49">
        <v>2746.26</v>
      </c>
      <c r="G287" s="46">
        <f t="shared" si="86"/>
        <v>8238.7800000000007</v>
      </c>
      <c r="H287" s="46">
        <f t="shared" si="87"/>
        <v>98865.360000000015</v>
      </c>
      <c r="I287" s="42"/>
      <c r="J287" s="43"/>
      <c r="K287" s="43"/>
    </row>
    <row r="288" spans="2:11" ht="15.75" thickBot="1" x14ac:dyDescent="0.3">
      <c r="C288" s="78">
        <v>14</v>
      </c>
      <c r="D288" s="79" t="s">
        <v>28</v>
      </c>
      <c r="E288" s="78">
        <v>15</v>
      </c>
      <c r="F288" s="80">
        <v>3292.92</v>
      </c>
      <c r="G288" s="80">
        <f t="shared" si="86"/>
        <v>49393.8</v>
      </c>
      <c r="H288" s="80">
        <f t="shared" si="87"/>
        <v>592725.60000000009</v>
      </c>
      <c r="I288" s="42"/>
      <c r="J288" s="43"/>
      <c r="K288" s="43"/>
    </row>
    <row r="289" spans="2:11" ht="15.75" thickBot="1" x14ac:dyDescent="0.3">
      <c r="C289" s="78">
        <v>15</v>
      </c>
      <c r="D289" s="79" t="s">
        <v>29</v>
      </c>
      <c r="E289" s="78">
        <v>10</v>
      </c>
      <c r="F289" s="80">
        <v>3664.19</v>
      </c>
      <c r="G289" s="80">
        <f>E289*F289</f>
        <v>36641.9</v>
      </c>
      <c r="H289" s="80">
        <f t="shared" si="87"/>
        <v>439702.80000000005</v>
      </c>
      <c r="I289" s="42"/>
      <c r="J289" s="43"/>
      <c r="K289" s="43"/>
    </row>
    <row r="290" spans="2:11" ht="15.75" thickBot="1" x14ac:dyDescent="0.3">
      <c r="C290" s="148" t="s">
        <v>30</v>
      </c>
      <c r="D290" s="149"/>
      <c r="E290" s="81">
        <f>SUM(E274:E289)</f>
        <v>87</v>
      </c>
      <c r="F290" s="82"/>
      <c r="G290" s="83">
        <f>SUM(G274:G289)</f>
        <v>288381.39</v>
      </c>
      <c r="H290" s="83">
        <f>SUM(H274:H289)</f>
        <v>3460576.6799999997</v>
      </c>
      <c r="I290" s="42"/>
      <c r="J290" s="43"/>
      <c r="K290" s="43"/>
    </row>
    <row r="291" spans="2:11" x14ac:dyDescent="0.25">
      <c r="G291" s="38">
        <f>G290-G230</f>
        <v>203.44000000000233</v>
      </c>
      <c r="H291" s="38">
        <f>H290-H230</f>
        <v>2441.2800000002608</v>
      </c>
    </row>
    <row r="292" spans="2:11" ht="15.75" thickBot="1" x14ac:dyDescent="0.3"/>
    <row r="293" spans="2:11" ht="15.75" thickBot="1" x14ac:dyDescent="0.3">
      <c r="C293" s="150" t="s">
        <v>97</v>
      </c>
      <c r="D293" s="151"/>
      <c r="E293" s="151"/>
      <c r="F293" s="151"/>
      <c r="G293" s="151"/>
      <c r="H293" s="152"/>
    </row>
    <row r="294" spans="2:11" ht="30.75" thickBot="1" x14ac:dyDescent="0.3">
      <c r="C294" s="27" t="s">
        <v>9</v>
      </c>
      <c r="D294" s="27" t="s">
        <v>10</v>
      </c>
      <c r="E294" s="28" t="s">
        <v>11</v>
      </c>
      <c r="F294" s="28" t="s">
        <v>12</v>
      </c>
      <c r="G294" s="28" t="s">
        <v>57</v>
      </c>
      <c r="H294" s="28" t="s">
        <v>13</v>
      </c>
    </row>
    <row r="295" spans="2:11" ht="15.75" thickBot="1" x14ac:dyDescent="0.3">
      <c r="B295" s="26"/>
      <c r="C295" s="44">
        <v>1</v>
      </c>
      <c r="D295" s="45" t="s">
        <v>14</v>
      </c>
      <c r="E295" s="44">
        <v>8</v>
      </c>
      <c r="F295" s="46">
        <v>3413.84</v>
      </c>
      <c r="G295" s="46">
        <f>E295*F295</f>
        <v>27310.720000000001</v>
      </c>
      <c r="H295" s="46">
        <f>G295*12</f>
        <v>327728.64000000001</v>
      </c>
      <c r="I295" s="42"/>
      <c r="J295" s="43">
        <f t="shared" ref="J295:K302" si="88">G295-G274</f>
        <v>0</v>
      </c>
      <c r="K295" s="43">
        <f t="shared" si="88"/>
        <v>0</v>
      </c>
    </row>
    <row r="296" spans="2:11" ht="15.75" thickBot="1" x14ac:dyDescent="0.3">
      <c r="B296" s="26"/>
      <c r="C296" s="44">
        <v>2</v>
      </c>
      <c r="D296" s="45" t="s">
        <v>16</v>
      </c>
      <c r="E296" s="44">
        <v>8</v>
      </c>
      <c r="F296" s="46">
        <v>2753.27</v>
      </c>
      <c r="G296" s="46">
        <f t="shared" ref="G296:G302" si="89">E296*F296</f>
        <v>22026.16</v>
      </c>
      <c r="H296" s="46">
        <f t="shared" ref="H296:H303" si="90">G296*12</f>
        <v>264313.92</v>
      </c>
      <c r="I296" s="42"/>
      <c r="J296" s="43">
        <f t="shared" si="88"/>
        <v>0</v>
      </c>
      <c r="K296" s="43">
        <f t="shared" si="88"/>
        <v>0</v>
      </c>
    </row>
    <row r="297" spans="2:11" ht="15.75" thickBot="1" x14ac:dyDescent="0.3">
      <c r="B297" s="26"/>
      <c r="C297" s="44">
        <v>3</v>
      </c>
      <c r="D297" s="45" t="s">
        <v>17</v>
      </c>
      <c r="E297" s="44">
        <v>0</v>
      </c>
      <c r="F297" s="46"/>
      <c r="G297" s="46">
        <f t="shared" si="89"/>
        <v>0</v>
      </c>
      <c r="H297" s="46">
        <f t="shared" si="90"/>
        <v>0</v>
      </c>
      <c r="I297" s="42"/>
      <c r="J297" s="43">
        <f t="shared" si="88"/>
        <v>0</v>
      </c>
      <c r="K297" s="43">
        <f t="shared" si="88"/>
        <v>0</v>
      </c>
    </row>
    <row r="298" spans="2:11" ht="15.75" thickBot="1" x14ac:dyDescent="0.3">
      <c r="B298" s="26"/>
      <c r="C298" s="44">
        <v>4</v>
      </c>
      <c r="D298" s="45" t="s">
        <v>18</v>
      </c>
      <c r="E298" s="44">
        <v>15</v>
      </c>
      <c r="F298" s="46">
        <v>3742.23</v>
      </c>
      <c r="G298" s="46">
        <f t="shared" si="89"/>
        <v>56133.45</v>
      </c>
      <c r="H298" s="46">
        <f t="shared" si="90"/>
        <v>673601.39999999991</v>
      </c>
      <c r="I298" s="42"/>
      <c r="J298" s="43">
        <f t="shared" si="88"/>
        <v>0</v>
      </c>
      <c r="K298" s="43">
        <f t="shared" si="88"/>
        <v>0</v>
      </c>
    </row>
    <row r="299" spans="2:11" ht="15.75" thickBot="1" x14ac:dyDescent="0.3">
      <c r="B299" s="26"/>
      <c r="C299" s="44">
        <v>5</v>
      </c>
      <c r="D299" s="45" t="s">
        <v>19</v>
      </c>
      <c r="E299" s="44">
        <v>0</v>
      </c>
      <c r="F299" s="46"/>
      <c r="G299" s="46">
        <f t="shared" si="89"/>
        <v>0</v>
      </c>
      <c r="H299" s="46">
        <f t="shared" si="90"/>
        <v>0</v>
      </c>
      <c r="I299" s="42"/>
      <c r="J299" s="43">
        <f t="shared" si="88"/>
        <v>0</v>
      </c>
      <c r="K299" s="43">
        <f t="shared" si="88"/>
        <v>0</v>
      </c>
    </row>
    <row r="300" spans="2:11" ht="15.75" thickBot="1" x14ac:dyDescent="0.3">
      <c r="B300" s="26"/>
      <c r="C300" s="44">
        <v>6</v>
      </c>
      <c r="D300" s="45" t="s">
        <v>20</v>
      </c>
      <c r="E300" s="44">
        <v>12</v>
      </c>
      <c r="F300" s="46">
        <v>2543.04</v>
      </c>
      <c r="G300" s="46">
        <f t="shared" si="89"/>
        <v>30516.48</v>
      </c>
      <c r="H300" s="46">
        <f t="shared" si="90"/>
        <v>366197.76000000001</v>
      </c>
      <c r="I300" s="42"/>
      <c r="J300" s="43">
        <f t="shared" si="88"/>
        <v>0</v>
      </c>
      <c r="K300" s="43">
        <f t="shared" si="88"/>
        <v>0</v>
      </c>
    </row>
    <row r="301" spans="2:11" ht="15.75" thickBot="1" x14ac:dyDescent="0.3">
      <c r="B301" s="26"/>
      <c r="C301" s="44">
        <v>7</v>
      </c>
      <c r="D301" s="45" t="s">
        <v>21</v>
      </c>
      <c r="E301" s="44">
        <v>4</v>
      </c>
      <c r="F301" s="46">
        <v>3362.43</v>
      </c>
      <c r="G301" s="46">
        <f t="shared" si="89"/>
        <v>13449.72</v>
      </c>
      <c r="H301" s="46">
        <f t="shared" si="90"/>
        <v>161396.63999999998</v>
      </c>
      <c r="I301" s="42"/>
      <c r="J301" s="43">
        <f t="shared" si="88"/>
        <v>0</v>
      </c>
      <c r="K301" s="43">
        <f t="shared" si="88"/>
        <v>0</v>
      </c>
    </row>
    <row r="302" spans="2:11" ht="15.75" thickBot="1" x14ac:dyDescent="0.3">
      <c r="B302" s="26"/>
      <c r="C302" s="44">
        <v>8</v>
      </c>
      <c r="D302" s="45" t="s">
        <v>22</v>
      </c>
      <c r="E302" s="44">
        <v>1</v>
      </c>
      <c r="F302" s="46">
        <v>2979.85</v>
      </c>
      <c r="G302" s="46">
        <f t="shared" si="89"/>
        <v>2979.85</v>
      </c>
      <c r="H302" s="46">
        <f t="shared" si="90"/>
        <v>35758.199999999997</v>
      </c>
      <c r="I302" s="42"/>
      <c r="J302" s="43">
        <f t="shared" si="88"/>
        <v>0</v>
      </c>
      <c r="K302" s="43">
        <f t="shared" si="88"/>
        <v>0</v>
      </c>
    </row>
    <row r="303" spans="2:11" ht="15.75" thickBot="1" x14ac:dyDescent="0.3">
      <c r="B303" s="153"/>
      <c r="C303" s="154">
        <v>9</v>
      </c>
      <c r="D303" s="45" t="s">
        <v>23</v>
      </c>
      <c r="E303" s="44">
        <v>3</v>
      </c>
      <c r="F303" s="46">
        <v>6190.26</v>
      </c>
      <c r="G303" s="46">
        <f>E303*F303</f>
        <v>18570.78</v>
      </c>
      <c r="H303" s="46">
        <f t="shared" si="90"/>
        <v>222849.36</v>
      </c>
      <c r="I303" s="42"/>
      <c r="J303" s="147">
        <f>(G303+G304)-(G282+G283)</f>
        <v>0</v>
      </c>
      <c r="K303" s="147">
        <f>(H303+H304)-(H282+H283)</f>
        <v>0</v>
      </c>
    </row>
    <row r="304" spans="2:11" ht="15.75" thickBot="1" x14ac:dyDescent="0.3">
      <c r="B304" s="153"/>
      <c r="C304" s="155"/>
      <c r="D304" s="45" t="s">
        <v>46</v>
      </c>
      <c r="E304" s="44"/>
      <c r="F304" s="46">
        <v>1131.3699999999999</v>
      </c>
      <c r="G304" s="46">
        <f>F304*3</f>
        <v>3394.1099999999997</v>
      </c>
      <c r="H304" s="46">
        <f>G304*12</f>
        <v>40729.319999999992</v>
      </c>
      <c r="I304" s="42"/>
      <c r="J304" s="147"/>
      <c r="K304" s="147"/>
    </row>
    <row r="305" spans="2:11" ht="15.75" thickBot="1" x14ac:dyDescent="0.3">
      <c r="B305" s="55"/>
      <c r="C305" s="44">
        <v>10</v>
      </c>
      <c r="D305" s="45" t="s">
        <v>24</v>
      </c>
      <c r="E305" s="44">
        <v>1</v>
      </c>
      <c r="F305" s="46">
        <v>2404.21</v>
      </c>
      <c r="G305" s="46">
        <f t="shared" ref="G305:G309" si="91">E305*F305</f>
        <v>2404.21</v>
      </c>
      <c r="H305" s="46">
        <f t="shared" ref="H305:H310" si="92">G305*12</f>
        <v>28850.52</v>
      </c>
      <c r="I305" s="42"/>
      <c r="J305" s="43">
        <f t="shared" ref="J305:K311" si="93">G305-G284</f>
        <v>0</v>
      </c>
      <c r="K305" s="43">
        <f t="shared" si="93"/>
        <v>0</v>
      </c>
    </row>
    <row r="306" spans="2:11" ht="15.75" thickBot="1" x14ac:dyDescent="0.3">
      <c r="B306" s="55"/>
      <c r="C306" s="44">
        <v>11</v>
      </c>
      <c r="D306" s="45" t="s">
        <v>25</v>
      </c>
      <c r="E306" s="44">
        <v>2</v>
      </c>
      <c r="F306" s="46">
        <v>2039.74</v>
      </c>
      <c r="G306" s="46">
        <f t="shared" si="91"/>
        <v>4079.48</v>
      </c>
      <c r="H306" s="46">
        <f t="shared" si="92"/>
        <v>48953.760000000002</v>
      </c>
      <c r="I306" s="42"/>
      <c r="J306" s="43">
        <f t="shared" si="93"/>
        <v>0</v>
      </c>
      <c r="K306" s="43">
        <f t="shared" si="93"/>
        <v>0</v>
      </c>
    </row>
    <row r="307" spans="2:11" ht="15.75" thickBot="1" x14ac:dyDescent="0.3">
      <c r="B307" s="26"/>
      <c r="C307" s="44">
        <v>12</v>
      </c>
      <c r="D307" s="45" t="s">
        <v>26</v>
      </c>
      <c r="E307" s="44">
        <v>5</v>
      </c>
      <c r="F307" s="46">
        <v>2648.39</v>
      </c>
      <c r="G307" s="46">
        <f t="shared" si="91"/>
        <v>13241.949999999999</v>
      </c>
      <c r="H307" s="46">
        <f t="shared" si="92"/>
        <v>158903.4</v>
      </c>
      <c r="I307" s="42"/>
      <c r="J307" s="43">
        <f t="shared" si="93"/>
        <v>0</v>
      </c>
      <c r="K307" s="43">
        <f t="shared" si="93"/>
        <v>0</v>
      </c>
    </row>
    <row r="308" spans="2:11" ht="15.75" thickBot="1" x14ac:dyDescent="0.3">
      <c r="B308" s="26"/>
      <c r="C308" s="81">
        <v>13</v>
      </c>
      <c r="D308" s="88" t="s">
        <v>27</v>
      </c>
      <c r="E308" s="81">
        <v>3</v>
      </c>
      <c r="F308" s="89">
        <v>2866.32</v>
      </c>
      <c r="G308" s="90">
        <f t="shared" si="91"/>
        <v>8598.9600000000009</v>
      </c>
      <c r="H308" s="90">
        <f t="shared" si="92"/>
        <v>103187.52000000002</v>
      </c>
      <c r="I308" s="42"/>
      <c r="J308" s="43">
        <f t="shared" si="93"/>
        <v>360.18000000000029</v>
      </c>
      <c r="K308" s="43">
        <f t="shared" si="93"/>
        <v>4322.1600000000035</v>
      </c>
    </row>
    <row r="309" spans="2:11" ht="15.75" thickBot="1" x14ac:dyDescent="0.3">
      <c r="C309" s="78">
        <v>14</v>
      </c>
      <c r="D309" s="79" t="s">
        <v>28</v>
      </c>
      <c r="E309" s="78">
        <v>15</v>
      </c>
      <c r="F309" s="80">
        <v>3292.92</v>
      </c>
      <c r="G309" s="80">
        <f t="shared" si="91"/>
        <v>49393.8</v>
      </c>
      <c r="H309" s="80">
        <f t="shared" si="92"/>
        <v>592725.60000000009</v>
      </c>
      <c r="I309" s="42"/>
      <c r="J309" s="43">
        <f t="shared" si="93"/>
        <v>0</v>
      </c>
      <c r="K309" s="43">
        <f t="shared" si="93"/>
        <v>0</v>
      </c>
    </row>
    <row r="310" spans="2:11" ht="15.75" thickBot="1" x14ac:dyDescent="0.3">
      <c r="C310" s="78">
        <v>15</v>
      </c>
      <c r="D310" s="79" t="s">
        <v>29</v>
      </c>
      <c r="E310" s="78">
        <v>10</v>
      </c>
      <c r="F310" s="80">
        <v>3664.19</v>
      </c>
      <c r="G310" s="80">
        <f>E310*F310</f>
        <v>36641.9</v>
      </c>
      <c r="H310" s="80">
        <f t="shared" si="92"/>
        <v>439702.80000000005</v>
      </c>
      <c r="I310" s="42"/>
      <c r="J310" s="43">
        <f t="shared" si="93"/>
        <v>0</v>
      </c>
      <c r="K310" s="43">
        <f t="shared" si="93"/>
        <v>0</v>
      </c>
    </row>
    <row r="311" spans="2:11" ht="15.75" thickBot="1" x14ac:dyDescent="0.3">
      <c r="C311" s="148" t="s">
        <v>30</v>
      </c>
      <c r="D311" s="149"/>
      <c r="E311" s="81">
        <f>SUM(E295:E310)</f>
        <v>87</v>
      </c>
      <c r="F311" s="82"/>
      <c r="G311" s="83">
        <f>SUM(G295:G310)</f>
        <v>288741.57</v>
      </c>
      <c r="H311" s="83">
        <f>SUM(H295:H310)</f>
        <v>3464898.84</v>
      </c>
      <c r="I311" s="42"/>
      <c r="J311" s="43">
        <f t="shared" si="93"/>
        <v>360.17999999999302</v>
      </c>
      <c r="K311" s="43">
        <f t="shared" si="93"/>
        <v>4322.160000000149</v>
      </c>
    </row>
    <row r="312" spans="2:11" x14ac:dyDescent="0.25">
      <c r="G312" s="38">
        <f>G311-G290</f>
        <v>360.17999999999302</v>
      </c>
      <c r="H312" s="38">
        <f>H311-H290</f>
        <v>4322.160000000149</v>
      </c>
    </row>
  </sheetData>
  <mergeCells count="85">
    <mergeCell ref="B201:B202"/>
    <mergeCell ref="C201:C202"/>
    <mergeCell ref="J201:J202"/>
    <mergeCell ref="K201:K202"/>
    <mergeCell ref="C230:D230"/>
    <mergeCell ref="C212:H212"/>
    <mergeCell ref="B222:B223"/>
    <mergeCell ref="C222:C223"/>
    <mergeCell ref="J222:J223"/>
    <mergeCell ref="B139:B140"/>
    <mergeCell ref="C139:C140"/>
    <mergeCell ref="J139:J140"/>
    <mergeCell ref="K139:K140"/>
    <mergeCell ref="B180:B181"/>
    <mergeCell ref="C180:C181"/>
    <mergeCell ref="J180:J181"/>
    <mergeCell ref="C150:H150"/>
    <mergeCell ref="B161:B162"/>
    <mergeCell ref="C161:C162"/>
    <mergeCell ref="J161:J162"/>
    <mergeCell ref="K180:K181"/>
    <mergeCell ref="C151:H151"/>
    <mergeCell ref="C169:D169"/>
    <mergeCell ref="C170:H170"/>
    <mergeCell ref="K161:K162"/>
    <mergeCell ref="B120:B121"/>
    <mergeCell ref="C120:C121"/>
    <mergeCell ref="J120:J121"/>
    <mergeCell ref="K120:K121"/>
    <mergeCell ref="C128:D128"/>
    <mergeCell ref="B97:B98"/>
    <mergeCell ref="C97:C98"/>
    <mergeCell ref="J97:J98"/>
    <mergeCell ref="K97:K98"/>
    <mergeCell ref="C105:D105"/>
    <mergeCell ref="B53:B54"/>
    <mergeCell ref="J53:J54"/>
    <mergeCell ref="B75:B76"/>
    <mergeCell ref="C75:C76"/>
    <mergeCell ref="J75:J76"/>
    <mergeCell ref="C2:H2"/>
    <mergeCell ref="C22:H22"/>
    <mergeCell ref="C39:D39"/>
    <mergeCell ref="C43:H43"/>
    <mergeCell ref="C61:D61"/>
    <mergeCell ref="C53:C54"/>
    <mergeCell ref="J244:J245"/>
    <mergeCell ref="K244:K245"/>
    <mergeCell ref="K53:K54"/>
    <mergeCell ref="C65:H65"/>
    <mergeCell ref="C19:D19"/>
    <mergeCell ref="K75:K76"/>
    <mergeCell ref="C83:D83"/>
    <mergeCell ref="C110:H110"/>
    <mergeCell ref="C109:H109"/>
    <mergeCell ref="C87:H87"/>
    <mergeCell ref="C147:D147"/>
    <mergeCell ref="C129:H129"/>
    <mergeCell ref="C188:D188"/>
    <mergeCell ref="K222:K223"/>
    <mergeCell ref="C209:D209"/>
    <mergeCell ref="C191:H191"/>
    <mergeCell ref="C234:H234"/>
    <mergeCell ref="C253:H253"/>
    <mergeCell ref="B263:B264"/>
    <mergeCell ref="C263:C264"/>
    <mergeCell ref="C233:H233"/>
    <mergeCell ref="B244:B245"/>
    <mergeCell ref="C244:C245"/>
    <mergeCell ref="C290:D290"/>
    <mergeCell ref="K282:K283"/>
    <mergeCell ref="J282:J283"/>
    <mergeCell ref="C282:C283"/>
    <mergeCell ref="C252:D252"/>
    <mergeCell ref="B282:B283"/>
    <mergeCell ref="C272:H272"/>
    <mergeCell ref="J263:J264"/>
    <mergeCell ref="K263:K264"/>
    <mergeCell ref="C271:D271"/>
    <mergeCell ref="K303:K304"/>
    <mergeCell ref="C311:D311"/>
    <mergeCell ref="C293:H293"/>
    <mergeCell ref="B303:B304"/>
    <mergeCell ref="C303:C304"/>
    <mergeCell ref="J303:J30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W31"/>
  <sheetViews>
    <sheetView showGridLines="0" zoomScale="90" zoomScaleNormal="90" workbookViewId="0">
      <pane xSplit="2" topLeftCell="DL1" activePane="topRight" state="frozen"/>
      <selection pane="topRight" activeCell="DV18" sqref="DV18"/>
    </sheetView>
  </sheetViews>
  <sheetFormatPr defaultRowHeight="15" x14ac:dyDescent="0.25"/>
  <cols>
    <col min="1" max="1" width="2.7109375" style="117" customWidth="1"/>
    <col min="2" max="2" width="5.5703125" style="124" bestFit="1" customWidth="1"/>
    <col min="3" max="3" width="11.42578125" style="117" customWidth="1"/>
    <col min="4" max="4" width="17.85546875" style="117" customWidth="1"/>
    <col min="5" max="5" width="19.140625" style="117" customWidth="1"/>
    <col min="6" max="6" width="13.85546875" style="117" customWidth="1"/>
    <col min="7" max="7" width="15.5703125" style="117" customWidth="1"/>
    <col min="8" max="8" width="15.28515625" style="117" customWidth="1"/>
    <col min="9" max="9" width="16" style="117" customWidth="1"/>
    <col min="10" max="10" width="16.7109375" style="76" customWidth="1"/>
    <col min="11" max="11" width="13.85546875" style="117" customWidth="1"/>
    <col min="12" max="12" width="15.5703125" style="117" customWidth="1"/>
    <col min="13" max="13" width="15.28515625" style="117" customWidth="1"/>
    <col min="14" max="14" width="16" style="117" customWidth="1"/>
    <col min="15" max="15" width="13.85546875" style="117" customWidth="1"/>
    <col min="16" max="16" width="15.5703125" style="117" customWidth="1"/>
    <col min="17" max="17" width="15.28515625" style="117" customWidth="1"/>
    <col min="18" max="19" width="16" style="117" customWidth="1"/>
    <col min="20" max="20" width="16.7109375" style="76" customWidth="1"/>
    <col min="21" max="21" width="13.85546875" style="117" customWidth="1"/>
    <col min="22" max="22" width="15.5703125" style="117" customWidth="1"/>
    <col min="23" max="23" width="15.28515625" style="117" customWidth="1"/>
    <col min="24" max="24" width="16" style="117" customWidth="1"/>
    <col min="25" max="25" width="13.85546875" style="117" customWidth="1"/>
    <col min="26" max="26" width="15.5703125" style="117" customWidth="1"/>
    <col min="27" max="27" width="15.28515625" style="117" customWidth="1"/>
    <col min="28" max="29" width="16" style="117" customWidth="1"/>
    <col min="30" max="30" width="16.7109375" style="76" customWidth="1"/>
    <col min="31" max="31" width="13.85546875" style="117" customWidth="1"/>
    <col min="32" max="32" width="15.5703125" style="117" customWidth="1"/>
    <col min="33" max="33" width="15.28515625" style="117" customWidth="1"/>
    <col min="34" max="34" width="16" style="117" customWidth="1"/>
    <col min="35" max="35" width="13.85546875" style="117" customWidth="1"/>
    <col min="36" max="36" width="15.5703125" style="117" customWidth="1"/>
    <col min="37" max="37" width="15.28515625" style="117" customWidth="1"/>
    <col min="38" max="39" width="16" style="117" customWidth="1"/>
    <col min="40" max="40" width="16.7109375" style="76" customWidth="1"/>
    <col min="41" max="41" width="13.85546875" style="117" customWidth="1"/>
    <col min="42" max="42" width="15.5703125" style="117" customWidth="1"/>
    <col min="43" max="43" width="15.28515625" style="117" customWidth="1"/>
    <col min="44" max="44" width="16" style="117" customWidth="1"/>
    <col min="45" max="45" width="13.85546875" style="117" customWidth="1"/>
    <col min="46" max="46" width="15.5703125" style="117" customWidth="1"/>
    <col min="47" max="47" width="15.28515625" style="117" customWidth="1"/>
    <col min="48" max="49" width="16" style="117" customWidth="1"/>
    <col min="50" max="50" width="16.7109375" style="76" customWidth="1"/>
    <col min="51" max="51" width="13.85546875" style="117" customWidth="1"/>
    <col min="52" max="52" width="15.5703125" style="117" customWidth="1"/>
    <col min="53" max="53" width="15.28515625" style="117" customWidth="1"/>
    <col min="54" max="54" width="16" style="117" customWidth="1"/>
    <col min="55" max="55" width="13.85546875" style="117" customWidth="1"/>
    <col min="56" max="56" width="15.5703125" style="117" customWidth="1"/>
    <col min="57" max="57" width="15.85546875" style="117" customWidth="1"/>
    <col min="58" max="58" width="16" style="117" customWidth="1"/>
    <col min="59" max="59" width="13.85546875" style="117" customWidth="1"/>
    <col min="60" max="60" width="15.5703125" style="117" customWidth="1"/>
    <col min="61" max="61" width="16.28515625" style="117" customWidth="1"/>
    <col min="62" max="63" width="16" style="117" customWidth="1"/>
    <col min="64" max="64" width="16.7109375" style="76" customWidth="1"/>
    <col min="65" max="65" width="13.85546875" style="117" customWidth="1"/>
    <col min="66" max="66" width="15.5703125" style="117" customWidth="1"/>
    <col min="67" max="67" width="16.140625" style="117" bestFit="1" customWidth="1"/>
    <col min="68" max="68" width="16" style="117" customWidth="1"/>
    <col min="69" max="69" width="13.85546875" style="117" customWidth="1"/>
    <col min="70" max="70" width="15.5703125" style="117" customWidth="1"/>
    <col min="71" max="71" width="16.140625" style="117" bestFit="1" customWidth="1"/>
    <col min="72" max="73" width="16" style="117" customWidth="1"/>
    <col min="74" max="74" width="16.7109375" style="76" customWidth="1"/>
    <col min="75" max="75" width="15" style="117" bestFit="1" customWidth="1"/>
    <col min="76" max="76" width="17.42578125" style="117" customWidth="1"/>
    <col min="77" max="77" width="15.28515625" style="117" customWidth="1"/>
    <col min="78" max="78" width="16" style="117" customWidth="1"/>
    <col min="79" max="79" width="16.7109375" style="76" customWidth="1"/>
    <col min="80" max="80" width="15" style="117" bestFit="1" customWidth="1"/>
    <col min="81" max="81" width="16.7109375" style="117" customWidth="1"/>
    <col min="82" max="82" width="15.7109375" style="117" customWidth="1"/>
    <col min="83" max="83" width="16" style="117" customWidth="1"/>
    <col min="84" max="84" width="17.7109375" style="76" bestFit="1" customWidth="1"/>
    <col min="85" max="85" width="15" style="117" bestFit="1" customWidth="1"/>
    <col min="86" max="86" width="16.28515625" style="117" customWidth="1"/>
    <col min="87" max="87" width="16.140625" style="117" bestFit="1" customWidth="1"/>
    <col min="88" max="88" width="16" style="117" customWidth="1"/>
    <col min="89" max="89" width="14.7109375" style="117" customWidth="1"/>
    <col min="90" max="90" width="16.140625" style="117" customWidth="1"/>
    <col min="91" max="91" width="16.5703125" style="117" customWidth="1"/>
    <col min="92" max="93" width="16" style="117" customWidth="1"/>
    <col min="94" max="94" width="17.7109375" style="76" bestFit="1" customWidth="1"/>
    <col min="95" max="95" width="15" style="117" bestFit="1" customWidth="1"/>
    <col min="96" max="96" width="16.42578125" style="117" customWidth="1"/>
    <col min="97" max="97" width="15.28515625" style="117" customWidth="1"/>
    <col min="98" max="98" width="16" style="117" customWidth="1"/>
    <col min="99" max="99" width="15" style="117" bestFit="1" customWidth="1"/>
    <col min="100" max="100" width="16.42578125" style="117" customWidth="1"/>
    <col min="101" max="101" width="15.28515625" style="117" customWidth="1"/>
    <col min="102" max="102" width="16" style="117" customWidth="1"/>
    <col min="103" max="103" width="15" style="117" bestFit="1" customWidth="1"/>
    <col min="104" max="104" width="16.7109375" style="117" customWidth="1"/>
    <col min="105" max="105" width="16.140625" style="117" customWidth="1"/>
    <col min="106" max="106" width="16" style="117" customWidth="1"/>
    <col min="107" max="107" width="15" style="117" bestFit="1" customWidth="1"/>
    <col min="108" max="108" width="16.42578125" style="117" customWidth="1"/>
    <col min="109" max="109" width="16.140625" style="117" bestFit="1" customWidth="1"/>
    <col min="110" max="111" width="16" style="117" customWidth="1"/>
    <col min="112" max="112" width="17.7109375" style="76" bestFit="1" customWidth="1"/>
    <col min="113" max="113" width="15" style="117" bestFit="1" customWidth="1"/>
    <col min="114" max="114" width="16.28515625" style="117" customWidth="1"/>
    <col min="115" max="115" width="16.140625" style="117" bestFit="1" customWidth="1"/>
    <col min="116" max="116" width="16" style="117" customWidth="1"/>
    <col min="117" max="117" width="14.7109375" style="117" customWidth="1"/>
    <col min="118" max="118" width="16.140625" style="117" customWidth="1"/>
    <col min="119" max="119" width="16.5703125" style="117" customWidth="1"/>
    <col min="120" max="121" width="16" style="117" customWidth="1"/>
    <col min="122" max="122" width="17.7109375" style="76" bestFit="1" customWidth="1"/>
    <col min="123" max="123" width="15.5703125" style="117" customWidth="1"/>
    <col min="124" max="124" width="16.140625" style="117" customWidth="1"/>
    <col min="125" max="125" width="16.42578125" style="117" customWidth="1"/>
    <col min="126" max="126" width="16" style="117" customWidth="1"/>
    <col min="127" max="127" width="17.7109375" style="76" bestFit="1" customWidth="1"/>
    <col min="128" max="16384" width="9.140625" style="117"/>
  </cols>
  <sheetData>
    <row r="1" spans="2:127" s="91" customFormat="1" x14ac:dyDescent="0.25">
      <c r="B1" s="92"/>
      <c r="J1" s="93"/>
      <c r="T1" s="93"/>
      <c r="AD1" s="93"/>
      <c r="AN1" s="93"/>
      <c r="AX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W1" s="93"/>
    </row>
    <row r="2" spans="2:127" s="91" customFormat="1" x14ac:dyDescent="0.25">
      <c r="B2" s="92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DI2" s="93"/>
      <c r="DJ2" s="93"/>
      <c r="DK2" s="93"/>
      <c r="DL2" s="93"/>
      <c r="DM2" s="93"/>
      <c r="DN2" s="93"/>
      <c r="DO2" s="93"/>
      <c r="DP2" s="93"/>
      <c r="DQ2" s="93"/>
    </row>
    <row r="3" spans="2:127" s="94" customFormat="1" x14ac:dyDescent="0.25">
      <c r="B3" s="95"/>
      <c r="C3" s="173" t="str">
        <f>Resumo!A3</f>
        <v>Contrato 05/2017/OPT</v>
      </c>
      <c r="D3" s="173"/>
      <c r="E3" s="174"/>
      <c r="F3" s="172" t="s">
        <v>123</v>
      </c>
      <c r="G3" s="173"/>
      <c r="H3" s="173"/>
      <c r="I3" s="174"/>
      <c r="J3" s="175" t="s">
        <v>71</v>
      </c>
      <c r="K3" s="178" t="s">
        <v>125</v>
      </c>
      <c r="L3" s="179"/>
      <c r="M3" s="179"/>
      <c r="N3" s="179"/>
      <c r="O3" s="179"/>
      <c r="P3" s="179"/>
      <c r="Q3" s="179"/>
      <c r="R3" s="179"/>
      <c r="S3" s="180"/>
      <c r="T3" s="175" t="s">
        <v>71</v>
      </c>
      <c r="U3" s="178" t="s">
        <v>132</v>
      </c>
      <c r="V3" s="179"/>
      <c r="W3" s="179"/>
      <c r="X3" s="179"/>
      <c r="Y3" s="179"/>
      <c r="Z3" s="179"/>
      <c r="AA3" s="179"/>
      <c r="AB3" s="179"/>
      <c r="AC3" s="180"/>
      <c r="AD3" s="175" t="s">
        <v>71</v>
      </c>
      <c r="AE3" s="178" t="s">
        <v>133</v>
      </c>
      <c r="AF3" s="179"/>
      <c r="AG3" s="179"/>
      <c r="AH3" s="179"/>
      <c r="AI3" s="179"/>
      <c r="AJ3" s="179"/>
      <c r="AK3" s="179"/>
      <c r="AL3" s="179"/>
      <c r="AM3" s="180"/>
      <c r="AN3" s="175" t="s">
        <v>71</v>
      </c>
      <c r="AO3" s="178" t="s">
        <v>134</v>
      </c>
      <c r="AP3" s="179"/>
      <c r="AQ3" s="179"/>
      <c r="AR3" s="179"/>
      <c r="AS3" s="179"/>
      <c r="AT3" s="179"/>
      <c r="AU3" s="179"/>
      <c r="AV3" s="179"/>
      <c r="AW3" s="180"/>
      <c r="AX3" s="175" t="s">
        <v>71</v>
      </c>
      <c r="AY3" s="184" t="s">
        <v>48</v>
      </c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6"/>
      <c r="BL3" s="175" t="s">
        <v>71</v>
      </c>
      <c r="BM3" s="178" t="s">
        <v>74</v>
      </c>
      <c r="BN3" s="179"/>
      <c r="BO3" s="179"/>
      <c r="BP3" s="179"/>
      <c r="BQ3" s="179"/>
      <c r="BR3" s="179"/>
      <c r="BS3" s="179"/>
      <c r="BT3" s="179"/>
      <c r="BU3" s="180"/>
      <c r="BV3" s="175" t="s">
        <v>71</v>
      </c>
      <c r="BW3" s="178" t="s">
        <v>143</v>
      </c>
      <c r="BX3" s="179"/>
      <c r="BY3" s="179"/>
      <c r="BZ3" s="179"/>
      <c r="CA3" s="175" t="s">
        <v>71</v>
      </c>
      <c r="CB3" s="196" t="s">
        <v>144</v>
      </c>
      <c r="CC3" s="197"/>
      <c r="CD3" s="197"/>
      <c r="CE3" s="197"/>
      <c r="CF3" s="175" t="s">
        <v>71</v>
      </c>
      <c r="CG3" s="178" t="s">
        <v>147</v>
      </c>
      <c r="CH3" s="179"/>
      <c r="CI3" s="179"/>
      <c r="CJ3" s="179"/>
      <c r="CK3" s="179"/>
      <c r="CL3" s="179"/>
      <c r="CM3" s="179"/>
      <c r="CN3" s="179"/>
      <c r="CO3" s="180"/>
      <c r="CP3" s="175" t="s">
        <v>71</v>
      </c>
      <c r="CQ3" s="184" t="s">
        <v>158</v>
      </c>
      <c r="CR3" s="185"/>
      <c r="CS3" s="185"/>
      <c r="CT3" s="185"/>
      <c r="CU3" s="185"/>
      <c r="CV3" s="185"/>
      <c r="CW3" s="185"/>
      <c r="CX3" s="185"/>
      <c r="CY3" s="185"/>
      <c r="CZ3" s="185"/>
      <c r="DA3" s="185"/>
      <c r="DB3" s="185"/>
      <c r="DC3" s="185"/>
      <c r="DD3" s="185"/>
      <c r="DE3" s="185"/>
      <c r="DF3" s="185"/>
      <c r="DG3" s="186"/>
      <c r="DH3" s="193" t="s">
        <v>71</v>
      </c>
      <c r="DI3" s="178" t="s">
        <v>159</v>
      </c>
      <c r="DJ3" s="179"/>
      <c r="DK3" s="179"/>
      <c r="DL3" s="179"/>
      <c r="DM3" s="179"/>
      <c r="DN3" s="179"/>
      <c r="DO3" s="179"/>
      <c r="DP3" s="179"/>
      <c r="DQ3" s="180"/>
      <c r="DR3" s="175" t="s">
        <v>71</v>
      </c>
      <c r="DS3" s="172" t="s">
        <v>160</v>
      </c>
      <c r="DT3" s="173"/>
      <c r="DU3" s="173"/>
      <c r="DV3" s="174"/>
      <c r="DW3" s="175" t="s">
        <v>71</v>
      </c>
    </row>
    <row r="4" spans="2:127" s="94" customFormat="1" x14ac:dyDescent="0.25">
      <c r="B4" s="95"/>
      <c r="C4" s="199" t="str">
        <f>Resumo!C4</f>
        <v>01/08/2017 a 31/07/2018</v>
      </c>
      <c r="D4" s="199"/>
      <c r="E4" s="200"/>
      <c r="F4" s="172" t="s">
        <v>124</v>
      </c>
      <c r="G4" s="173"/>
      <c r="H4" s="173"/>
      <c r="I4" s="174"/>
      <c r="J4" s="175"/>
      <c r="K4" s="178" t="s">
        <v>126</v>
      </c>
      <c r="L4" s="179"/>
      <c r="M4" s="179"/>
      <c r="N4" s="179"/>
      <c r="O4" s="179"/>
      <c r="P4" s="179"/>
      <c r="Q4" s="179"/>
      <c r="R4" s="179"/>
      <c r="S4" s="180"/>
      <c r="T4" s="175"/>
      <c r="U4" s="178" t="s">
        <v>126</v>
      </c>
      <c r="V4" s="179"/>
      <c r="W4" s="179"/>
      <c r="X4" s="179"/>
      <c r="Y4" s="179"/>
      <c r="Z4" s="179"/>
      <c r="AA4" s="179"/>
      <c r="AB4" s="179"/>
      <c r="AC4" s="180"/>
      <c r="AD4" s="175"/>
      <c r="AE4" s="178" t="s">
        <v>126</v>
      </c>
      <c r="AF4" s="179"/>
      <c r="AG4" s="179"/>
      <c r="AH4" s="179"/>
      <c r="AI4" s="179"/>
      <c r="AJ4" s="179"/>
      <c r="AK4" s="179"/>
      <c r="AL4" s="179"/>
      <c r="AM4" s="180"/>
      <c r="AN4" s="175"/>
      <c r="AO4" s="178" t="s">
        <v>135</v>
      </c>
      <c r="AP4" s="179"/>
      <c r="AQ4" s="179"/>
      <c r="AR4" s="179"/>
      <c r="AS4" s="179"/>
      <c r="AT4" s="179"/>
      <c r="AU4" s="179"/>
      <c r="AV4" s="179"/>
      <c r="AW4" s="180"/>
      <c r="AX4" s="175"/>
      <c r="AY4" s="187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9"/>
      <c r="BL4" s="175"/>
      <c r="BM4" s="178"/>
      <c r="BN4" s="179"/>
      <c r="BO4" s="179"/>
      <c r="BP4" s="179"/>
      <c r="BQ4" s="179"/>
      <c r="BR4" s="179"/>
      <c r="BS4" s="179"/>
      <c r="BT4" s="179"/>
      <c r="BU4" s="180"/>
      <c r="BV4" s="175"/>
      <c r="BW4" s="178"/>
      <c r="BX4" s="179"/>
      <c r="BY4" s="179"/>
      <c r="BZ4" s="179"/>
      <c r="CA4" s="175"/>
      <c r="CB4" s="196" t="s">
        <v>145</v>
      </c>
      <c r="CC4" s="197"/>
      <c r="CD4" s="197"/>
      <c r="CE4" s="197"/>
      <c r="CF4" s="175"/>
      <c r="CG4" s="178" t="s">
        <v>148</v>
      </c>
      <c r="CH4" s="179"/>
      <c r="CI4" s="179"/>
      <c r="CJ4" s="179"/>
      <c r="CK4" s="179"/>
      <c r="CL4" s="179"/>
      <c r="CM4" s="179"/>
      <c r="CN4" s="179"/>
      <c r="CO4" s="180"/>
      <c r="CP4" s="175"/>
      <c r="CQ4" s="187" t="s">
        <v>152</v>
      </c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9"/>
      <c r="DH4" s="194"/>
      <c r="DI4" s="178" t="s">
        <v>148</v>
      </c>
      <c r="DJ4" s="179"/>
      <c r="DK4" s="179"/>
      <c r="DL4" s="179"/>
      <c r="DM4" s="179"/>
      <c r="DN4" s="179"/>
      <c r="DO4" s="179"/>
      <c r="DP4" s="179"/>
      <c r="DQ4" s="180"/>
      <c r="DR4" s="175"/>
      <c r="DS4" s="172" t="s">
        <v>161</v>
      </c>
      <c r="DT4" s="173"/>
      <c r="DU4" s="173"/>
      <c r="DV4" s="174"/>
      <c r="DW4" s="175"/>
    </row>
    <row r="5" spans="2:127" s="94" customFormat="1" x14ac:dyDescent="0.25">
      <c r="B5" s="95"/>
      <c r="C5" s="173"/>
      <c r="D5" s="173"/>
      <c r="E5" s="174"/>
      <c r="F5" s="172"/>
      <c r="G5" s="173"/>
      <c r="H5" s="173"/>
      <c r="I5" s="174"/>
      <c r="J5" s="175"/>
      <c r="K5" s="181" t="s">
        <v>128</v>
      </c>
      <c r="L5" s="182"/>
      <c r="M5" s="182"/>
      <c r="N5" s="183"/>
      <c r="O5" s="181" t="s">
        <v>129</v>
      </c>
      <c r="P5" s="182"/>
      <c r="Q5" s="182"/>
      <c r="R5" s="183"/>
      <c r="S5" s="136"/>
      <c r="T5" s="175"/>
      <c r="U5" s="181" t="s">
        <v>128</v>
      </c>
      <c r="V5" s="182"/>
      <c r="W5" s="182"/>
      <c r="X5" s="183"/>
      <c r="Y5" s="181" t="s">
        <v>129</v>
      </c>
      <c r="Z5" s="182"/>
      <c r="AA5" s="182"/>
      <c r="AB5" s="183"/>
      <c r="AC5" s="136"/>
      <c r="AD5" s="175"/>
      <c r="AE5" s="181" t="s">
        <v>128</v>
      </c>
      <c r="AF5" s="182"/>
      <c r="AG5" s="182"/>
      <c r="AH5" s="183"/>
      <c r="AI5" s="181" t="s">
        <v>129</v>
      </c>
      <c r="AJ5" s="182"/>
      <c r="AK5" s="182"/>
      <c r="AL5" s="183"/>
      <c r="AM5" s="136"/>
      <c r="AN5" s="175"/>
      <c r="AO5" s="181" t="s">
        <v>136</v>
      </c>
      <c r="AP5" s="182"/>
      <c r="AQ5" s="182"/>
      <c r="AR5" s="183"/>
      <c r="AS5" s="181" t="s">
        <v>137</v>
      </c>
      <c r="AT5" s="182"/>
      <c r="AU5" s="182"/>
      <c r="AV5" s="183"/>
      <c r="AW5" s="136"/>
      <c r="AX5" s="175"/>
      <c r="AY5" s="181" t="s">
        <v>139</v>
      </c>
      <c r="AZ5" s="182"/>
      <c r="BA5" s="182"/>
      <c r="BB5" s="183"/>
      <c r="BC5" s="181" t="s">
        <v>140</v>
      </c>
      <c r="BD5" s="182"/>
      <c r="BE5" s="182"/>
      <c r="BF5" s="183"/>
      <c r="BG5" s="181" t="s">
        <v>137</v>
      </c>
      <c r="BH5" s="182"/>
      <c r="BI5" s="182"/>
      <c r="BJ5" s="183"/>
      <c r="BK5" s="136"/>
      <c r="BL5" s="175"/>
      <c r="BM5" s="181" t="s">
        <v>141</v>
      </c>
      <c r="BN5" s="182"/>
      <c r="BO5" s="182"/>
      <c r="BP5" s="183"/>
      <c r="BQ5" s="181" t="s">
        <v>142</v>
      </c>
      <c r="BR5" s="182"/>
      <c r="BS5" s="182"/>
      <c r="BT5" s="183"/>
      <c r="BU5" s="136"/>
      <c r="BV5" s="175"/>
      <c r="BW5" s="181" t="s">
        <v>151</v>
      </c>
      <c r="BX5" s="182"/>
      <c r="BY5" s="182"/>
      <c r="BZ5" s="183"/>
      <c r="CA5" s="175"/>
      <c r="CB5" s="172"/>
      <c r="CC5" s="173"/>
      <c r="CD5" s="173"/>
      <c r="CE5" s="174"/>
      <c r="CF5" s="175"/>
      <c r="CG5" s="181" t="s">
        <v>149</v>
      </c>
      <c r="CH5" s="182"/>
      <c r="CI5" s="182"/>
      <c r="CJ5" s="183"/>
      <c r="CK5" s="181" t="s">
        <v>150</v>
      </c>
      <c r="CL5" s="182"/>
      <c r="CM5" s="182"/>
      <c r="CN5" s="183"/>
      <c r="CO5" s="136"/>
      <c r="CP5" s="175"/>
      <c r="CQ5" s="181" t="s">
        <v>153</v>
      </c>
      <c r="CR5" s="182"/>
      <c r="CS5" s="182"/>
      <c r="CT5" s="183"/>
      <c r="CU5" s="181" t="s">
        <v>154</v>
      </c>
      <c r="CV5" s="182"/>
      <c r="CW5" s="182"/>
      <c r="CX5" s="183"/>
      <c r="CY5" s="181" t="s">
        <v>155</v>
      </c>
      <c r="CZ5" s="182"/>
      <c r="DA5" s="182"/>
      <c r="DB5" s="183"/>
      <c r="DC5" s="181" t="s">
        <v>156</v>
      </c>
      <c r="DD5" s="182"/>
      <c r="DE5" s="182"/>
      <c r="DF5" s="183"/>
      <c r="DG5" s="136"/>
      <c r="DH5" s="194"/>
      <c r="DI5" s="181" t="s">
        <v>149</v>
      </c>
      <c r="DJ5" s="182"/>
      <c r="DK5" s="182"/>
      <c r="DL5" s="183"/>
      <c r="DM5" s="181" t="s">
        <v>150</v>
      </c>
      <c r="DN5" s="182"/>
      <c r="DO5" s="182"/>
      <c r="DP5" s="183"/>
      <c r="DQ5" s="136"/>
      <c r="DR5" s="175"/>
      <c r="DS5" s="172"/>
      <c r="DT5" s="173"/>
      <c r="DU5" s="173"/>
      <c r="DV5" s="174"/>
      <c r="DW5" s="175"/>
    </row>
    <row r="6" spans="2:127" s="96" customFormat="1" ht="30" x14ac:dyDescent="0.25">
      <c r="B6" s="95"/>
      <c r="C6" s="198"/>
      <c r="D6" s="97" t="s">
        <v>99</v>
      </c>
      <c r="E6" s="98" t="s">
        <v>32</v>
      </c>
      <c r="F6" s="99" t="s">
        <v>69</v>
      </c>
      <c r="G6" s="97" t="s">
        <v>70</v>
      </c>
      <c r="H6" s="97" t="s">
        <v>100</v>
      </c>
      <c r="I6" s="141" t="s">
        <v>101</v>
      </c>
      <c r="J6" s="175"/>
      <c r="K6" s="99" t="s">
        <v>69</v>
      </c>
      <c r="L6" s="97" t="s">
        <v>70</v>
      </c>
      <c r="M6" s="97" t="s">
        <v>100</v>
      </c>
      <c r="N6" s="100" t="s">
        <v>130</v>
      </c>
      <c r="O6" s="99" t="s">
        <v>69</v>
      </c>
      <c r="P6" s="97" t="s">
        <v>70</v>
      </c>
      <c r="Q6" s="97" t="s">
        <v>100</v>
      </c>
      <c r="R6" s="100" t="s">
        <v>131</v>
      </c>
      <c r="S6" s="139" t="s">
        <v>101</v>
      </c>
      <c r="T6" s="175"/>
      <c r="U6" s="99" t="s">
        <v>69</v>
      </c>
      <c r="V6" s="97" t="s">
        <v>70</v>
      </c>
      <c r="W6" s="97" t="s">
        <v>100</v>
      </c>
      <c r="X6" s="100" t="s">
        <v>130</v>
      </c>
      <c r="Y6" s="99" t="s">
        <v>69</v>
      </c>
      <c r="Z6" s="97" t="s">
        <v>70</v>
      </c>
      <c r="AA6" s="97" t="s">
        <v>100</v>
      </c>
      <c r="AB6" s="100" t="s">
        <v>131</v>
      </c>
      <c r="AC6" s="139" t="s">
        <v>101</v>
      </c>
      <c r="AD6" s="175"/>
      <c r="AE6" s="99" t="s">
        <v>69</v>
      </c>
      <c r="AF6" s="97" t="s">
        <v>70</v>
      </c>
      <c r="AG6" s="97" t="s">
        <v>100</v>
      </c>
      <c r="AH6" s="100" t="s">
        <v>130</v>
      </c>
      <c r="AI6" s="99" t="s">
        <v>69</v>
      </c>
      <c r="AJ6" s="97" t="s">
        <v>70</v>
      </c>
      <c r="AK6" s="97" t="s">
        <v>100</v>
      </c>
      <c r="AL6" s="100" t="s">
        <v>131</v>
      </c>
      <c r="AM6" s="139" t="s">
        <v>101</v>
      </c>
      <c r="AN6" s="175"/>
      <c r="AO6" s="99" t="s">
        <v>69</v>
      </c>
      <c r="AP6" s="97" t="s">
        <v>70</v>
      </c>
      <c r="AQ6" s="97" t="s">
        <v>100</v>
      </c>
      <c r="AR6" s="100" t="s">
        <v>130</v>
      </c>
      <c r="AS6" s="99" t="s">
        <v>69</v>
      </c>
      <c r="AT6" s="97" t="s">
        <v>70</v>
      </c>
      <c r="AU6" s="97" t="s">
        <v>100</v>
      </c>
      <c r="AV6" s="100" t="s">
        <v>131</v>
      </c>
      <c r="AW6" s="139" t="s">
        <v>101</v>
      </c>
      <c r="AX6" s="175"/>
      <c r="AY6" s="99" t="s">
        <v>69</v>
      </c>
      <c r="AZ6" s="97" t="s">
        <v>70</v>
      </c>
      <c r="BA6" s="97" t="s">
        <v>100</v>
      </c>
      <c r="BB6" s="100" t="s">
        <v>130</v>
      </c>
      <c r="BC6" s="99" t="s">
        <v>69</v>
      </c>
      <c r="BD6" s="97" t="s">
        <v>70</v>
      </c>
      <c r="BE6" s="97" t="s">
        <v>100</v>
      </c>
      <c r="BF6" s="100" t="s">
        <v>131</v>
      </c>
      <c r="BG6" s="99" t="s">
        <v>69</v>
      </c>
      <c r="BH6" s="97" t="s">
        <v>70</v>
      </c>
      <c r="BI6" s="97" t="s">
        <v>100</v>
      </c>
      <c r="BJ6" s="100" t="s">
        <v>138</v>
      </c>
      <c r="BK6" s="139" t="s">
        <v>101</v>
      </c>
      <c r="BL6" s="175"/>
      <c r="BM6" s="99" t="s">
        <v>69</v>
      </c>
      <c r="BN6" s="97" t="s">
        <v>70</v>
      </c>
      <c r="BO6" s="97" t="s">
        <v>100</v>
      </c>
      <c r="BP6" s="100" t="s">
        <v>130</v>
      </c>
      <c r="BQ6" s="99" t="s">
        <v>69</v>
      </c>
      <c r="BR6" s="97" t="s">
        <v>70</v>
      </c>
      <c r="BS6" s="97" t="s">
        <v>100</v>
      </c>
      <c r="BT6" s="100" t="s">
        <v>131</v>
      </c>
      <c r="BU6" s="139" t="s">
        <v>101</v>
      </c>
      <c r="BV6" s="175"/>
      <c r="BW6" s="99" t="s">
        <v>69</v>
      </c>
      <c r="BX6" s="97" t="s">
        <v>70</v>
      </c>
      <c r="BY6" s="97" t="s">
        <v>100</v>
      </c>
      <c r="BZ6" s="100" t="s">
        <v>101</v>
      </c>
      <c r="CA6" s="175"/>
      <c r="CB6" s="99" t="s">
        <v>69</v>
      </c>
      <c r="CC6" s="97" t="s">
        <v>70</v>
      </c>
      <c r="CD6" s="97" t="s">
        <v>100</v>
      </c>
      <c r="CE6" s="100" t="s">
        <v>101</v>
      </c>
      <c r="CF6" s="175"/>
      <c r="CG6" s="99" t="s">
        <v>69</v>
      </c>
      <c r="CH6" s="97" t="s">
        <v>70</v>
      </c>
      <c r="CI6" s="97" t="s">
        <v>100</v>
      </c>
      <c r="CJ6" s="100" t="s">
        <v>130</v>
      </c>
      <c r="CK6" s="99" t="s">
        <v>69</v>
      </c>
      <c r="CL6" s="97" t="s">
        <v>70</v>
      </c>
      <c r="CM6" s="97" t="s">
        <v>100</v>
      </c>
      <c r="CN6" s="100" t="s">
        <v>131</v>
      </c>
      <c r="CO6" s="139" t="s">
        <v>101</v>
      </c>
      <c r="CP6" s="175"/>
      <c r="CQ6" s="99" t="s">
        <v>69</v>
      </c>
      <c r="CR6" s="97" t="s">
        <v>70</v>
      </c>
      <c r="CS6" s="97" t="s">
        <v>100</v>
      </c>
      <c r="CT6" s="100" t="s">
        <v>130</v>
      </c>
      <c r="CU6" s="99" t="s">
        <v>69</v>
      </c>
      <c r="CV6" s="97" t="s">
        <v>70</v>
      </c>
      <c r="CW6" s="97" t="s">
        <v>100</v>
      </c>
      <c r="CX6" s="100" t="s">
        <v>131</v>
      </c>
      <c r="CY6" s="99" t="s">
        <v>69</v>
      </c>
      <c r="CZ6" s="97" t="s">
        <v>70</v>
      </c>
      <c r="DA6" s="97" t="s">
        <v>100</v>
      </c>
      <c r="DB6" s="100" t="s">
        <v>138</v>
      </c>
      <c r="DC6" s="99" t="s">
        <v>69</v>
      </c>
      <c r="DD6" s="97" t="s">
        <v>70</v>
      </c>
      <c r="DE6" s="97" t="s">
        <v>100</v>
      </c>
      <c r="DF6" s="100" t="s">
        <v>138</v>
      </c>
      <c r="DG6" s="139" t="s">
        <v>101</v>
      </c>
      <c r="DH6" s="195"/>
      <c r="DI6" s="99" t="s">
        <v>69</v>
      </c>
      <c r="DJ6" s="97" t="s">
        <v>70</v>
      </c>
      <c r="DK6" s="97" t="s">
        <v>100</v>
      </c>
      <c r="DL6" s="100" t="s">
        <v>130</v>
      </c>
      <c r="DM6" s="99" t="s">
        <v>69</v>
      </c>
      <c r="DN6" s="97" t="s">
        <v>70</v>
      </c>
      <c r="DO6" s="97" t="s">
        <v>100</v>
      </c>
      <c r="DP6" s="100" t="s">
        <v>131</v>
      </c>
      <c r="DQ6" s="139" t="s">
        <v>101</v>
      </c>
      <c r="DR6" s="175"/>
      <c r="DS6" s="99" t="s">
        <v>69</v>
      </c>
      <c r="DT6" s="97" t="s">
        <v>70</v>
      </c>
      <c r="DU6" s="97" t="s">
        <v>100</v>
      </c>
      <c r="DV6" s="141" t="s">
        <v>101</v>
      </c>
      <c r="DW6" s="175"/>
    </row>
    <row r="7" spans="2:127" s="94" customFormat="1" x14ac:dyDescent="0.25">
      <c r="B7" s="95"/>
      <c r="C7" s="198"/>
      <c r="D7" s="101">
        <f>E7/12</f>
        <v>328125.08999999997</v>
      </c>
      <c r="E7" s="102">
        <v>3937501.0799999996</v>
      </c>
      <c r="F7" s="103">
        <f>G7/12</f>
        <v>328125.08999999997</v>
      </c>
      <c r="G7" s="104">
        <v>3937501.0799999996</v>
      </c>
      <c r="H7" s="104"/>
      <c r="I7" s="142">
        <v>3937501.0799999996</v>
      </c>
      <c r="J7" s="106">
        <f>I7+E7</f>
        <v>7875002.1599999992</v>
      </c>
      <c r="K7" s="103">
        <f>L7/12</f>
        <v>288258.39</v>
      </c>
      <c r="L7" s="104">
        <v>3459100.68</v>
      </c>
      <c r="M7" s="104">
        <f>K7-D7</f>
        <v>-39866.699999999953</v>
      </c>
      <c r="N7" s="105">
        <f>L22</f>
        <v>-478400.39999999997</v>
      </c>
      <c r="O7" s="103">
        <f>P7/12</f>
        <v>288258.39</v>
      </c>
      <c r="P7" s="104">
        <v>3459100.68</v>
      </c>
      <c r="Q7" s="104">
        <f>O7-F7</f>
        <v>-39866.699999999953</v>
      </c>
      <c r="R7" s="105">
        <f>P22</f>
        <v>-478400.39999999997</v>
      </c>
      <c r="S7" s="140">
        <f>N7+R7</f>
        <v>-956800.79999999993</v>
      </c>
      <c r="T7" s="106">
        <f>S7+J7</f>
        <v>6918201.3599999994</v>
      </c>
      <c r="U7" s="103">
        <f>V7/12</f>
        <v>309725.11</v>
      </c>
      <c r="V7" s="104">
        <v>3716701.32</v>
      </c>
      <c r="W7" s="104">
        <f>U7-K7</f>
        <v>21466.719999999972</v>
      </c>
      <c r="X7" s="105">
        <f>V22</f>
        <v>257600.63999999996</v>
      </c>
      <c r="Y7" s="103">
        <f>Z7/12</f>
        <v>309725.11</v>
      </c>
      <c r="Z7" s="104">
        <v>3716701.32</v>
      </c>
      <c r="AA7" s="104">
        <f>Y7-O7</f>
        <v>21466.719999999972</v>
      </c>
      <c r="AB7" s="105">
        <f>Z22</f>
        <v>257600.63999999996</v>
      </c>
      <c r="AC7" s="140">
        <f>X7+AB7</f>
        <v>515201.27999999991</v>
      </c>
      <c r="AD7" s="106">
        <f>AC7+T7</f>
        <v>7433402.6399999997</v>
      </c>
      <c r="AE7" s="103">
        <f>AF7/12</f>
        <v>253084.21</v>
      </c>
      <c r="AF7" s="104">
        <v>3037010.52</v>
      </c>
      <c r="AG7" s="104">
        <f>AE7-U7</f>
        <v>-56640.899999999994</v>
      </c>
      <c r="AH7" s="105">
        <f>AF22</f>
        <v>-679690.80000000016</v>
      </c>
      <c r="AI7" s="103">
        <f>AJ7/12</f>
        <v>253084.21</v>
      </c>
      <c r="AJ7" s="104">
        <v>3037010.52</v>
      </c>
      <c r="AK7" s="104">
        <f>AI7-Y7</f>
        <v>-56640.899999999994</v>
      </c>
      <c r="AL7" s="105">
        <f>AJ22</f>
        <v>-679690.80000000016</v>
      </c>
      <c r="AM7" s="140">
        <f>AH7+AL7</f>
        <v>-1359381.6000000003</v>
      </c>
      <c r="AN7" s="106">
        <f>AM7+AD7</f>
        <v>6074021.0399999991</v>
      </c>
      <c r="AO7" s="103">
        <f>AP7/12</f>
        <v>269339.82</v>
      </c>
      <c r="AP7" s="104">
        <v>3232077.84</v>
      </c>
      <c r="AQ7" s="104">
        <f>AO7-AE7</f>
        <v>16255.610000000015</v>
      </c>
      <c r="AR7" s="105">
        <f>AP22</f>
        <v>113789.27000000003</v>
      </c>
      <c r="AS7" s="103">
        <f>AT7/12</f>
        <v>269339.82</v>
      </c>
      <c r="AT7" s="104">
        <v>3232077.84</v>
      </c>
      <c r="AU7" s="104">
        <f>AS7-AI7</f>
        <v>16255.610000000015</v>
      </c>
      <c r="AV7" s="105">
        <f>AT22</f>
        <v>195067.32</v>
      </c>
      <c r="AW7" s="140">
        <f>AR7+AV7</f>
        <v>308856.59000000003</v>
      </c>
      <c r="AX7" s="106">
        <f>AW7+AN7</f>
        <v>6382877.629999999</v>
      </c>
      <c r="AY7" s="103">
        <f>AZ7/12</f>
        <v>274171.96999999997</v>
      </c>
      <c r="AZ7" s="104">
        <v>3290063.6399999997</v>
      </c>
      <c r="BA7" s="104">
        <f>AY7-AO7</f>
        <v>4832.1499999999651</v>
      </c>
      <c r="BB7" s="105">
        <f>AZ22</f>
        <v>9664.2999999999302</v>
      </c>
      <c r="BC7" s="103">
        <f>BD7/12</f>
        <v>278403.51</v>
      </c>
      <c r="BD7" s="104">
        <v>3340842.12</v>
      </c>
      <c r="BE7" s="104">
        <f>BC7-AO7</f>
        <v>9063.6900000000023</v>
      </c>
      <c r="BF7" s="105">
        <f>BD22</f>
        <v>45318.450000000012</v>
      </c>
      <c r="BG7" s="103">
        <f>BH7/12</f>
        <v>278403.51</v>
      </c>
      <c r="BH7" s="104">
        <v>3340842.12</v>
      </c>
      <c r="BI7" s="104">
        <f>BG7-AS7</f>
        <v>9063.6900000000023</v>
      </c>
      <c r="BJ7" s="105">
        <f>BH22</f>
        <v>108764.28000000003</v>
      </c>
      <c r="BK7" s="140">
        <f>BF7+BJ7+BB7</f>
        <v>163747.02999999997</v>
      </c>
      <c r="BL7" s="106">
        <f>BK7+AX7</f>
        <v>6546624.6599999992</v>
      </c>
      <c r="BM7" s="103">
        <f>BN7/12</f>
        <v>280335.55</v>
      </c>
      <c r="BN7" s="104">
        <v>3364026.6</v>
      </c>
      <c r="BO7" s="104">
        <f>BM7-BG7</f>
        <v>1932.039999999979</v>
      </c>
      <c r="BP7" s="105">
        <f>BN22</f>
        <v>772.81599999999162</v>
      </c>
      <c r="BQ7" s="103">
        <f>BR7/12</f>
        <v>285665.90999999997</v>
      </c>
      <c r="BR7" s="104">
        <v>3427990.92</v>
      </c>
      <c r="BS7" s="104">
        <f>BQ7-BG7</f>
        <v>7262.3999999999651</v>
      </c>
      <c r="BT7" s="105">
        <f>BR22</f>
        <v>50836.799999999785</v>
      </c>
      <c r="BU7" s="140">
        <f>BP7+BT7</f>
        <v>51609.615999999776</v>
      </c>
      <c r="BV7" s="106">
        <f>BU7+BL7</f>
        <v>6598234.2759999987</v>
      </c>
      <c r="BW7" s="103">
        <f>BX7/12</f>
        <v>286503.86999999994</v>
      </c>
      <c r="BX7" s="104">
        <v>3438046.4399999995</v>
      </c>
      <c r="BY7" s="104">
        <f>BW7-BQ7</f>
        <v>837.95999999996275</v>
      </c>
      <c r="BZ7" s="105">
        <f>BX22</f>
        <v>5865.7199999997392</v>
      </c>
      <c r="CA7" s="106">
        <f>BZ7+BV7</f>
        <v>6604099.9959999984</v>
      </c>
      <c r="CB7" s="103">
        <f>CC7/12</f>
        <v>286503.86999999994</v>
      </c>
      <c r="CC7" s="104">
        <v>3438046.4399999995</v>
      </c>
      <c r="CD7" s="104"/>
      <c r="CE7" s="105">
        <v>3438046.4399999995</v>
      </c>
      <c r="CF7" s="106">
        <f>CE7+CA7</f>
        <v>10042146.435999997</v>
      </c>
      <c r="CG7" s="103">
        <f>CH7/12</f>
        <v>288177.94999999995</v>
      </c>
      <c r="CH7" s="104">
        <v>3458135.3999999994</v>
      </c>
      <c r="CI7" s="104">
        <f>CG7-BW7</f>
        <v>1674.0800000000163</v>
      </c>
      <c r="CJ7" s="105">
        <f>CH22</f>
        <v>11718.560000000132</v>
      </c>
      <c r="CK7" s="103">
        <f>CL7/12</f>
        <v>288177.94999999995</v>
      </c>
      <c r="CL7" s="104">
        <v>3458135.3999999994</v>
      </c>
      <c r="CM7" s="104">
        <f>CK7-CB7</f>
        <v>1674.0800000000163</v>
      </c>
      <c r="CN7" s="105">
        <f>CL22</f>
        <v>20088.960000000232</v>
      </c>
      <c r="CO7" s="140">
        <f>CJ7+CN7</f>
        <v>31807.520000000364</v>
      </c>
      <c r="CP7" s="106">
        <f>CO7+CF7</f>
        <v>10073953.955999997</v>
      </c>
      <c r="CQ7" s="103">
        <f>CR7/12</f>
        <v>278622.18</v>
      </c>
      <c r="CR7" s="104">
        <v>3343466.16</v>
      </c>
      <c r="CS7" s="104">
        <f>CQ7-BG7</f>
        <v>218.6699999999837</v>
      </c>
      <c r="CT7" s="105">
        <f>CR22</f>
        <v>357.1609999999734</v>
      </c>
      <c r="CU7" s="103">
        <f>CV7/12</f>
        <v>280478.05</v>
      </c>
      <c r="CV7" s="104">
        <v>3365736.6</v>
      </c>
      <c r="CW7" s="104">
        <f>CU7-BM7</f>
        <v>142.5</v>
      </c>
      <c r="CX7" s="105">
        <f>CV22</f>
        <v>57</v>
      </c>
      <c r="CY7" s="103">
        <f>CZ7/12</f>
        <v>288381.38999999996</v>
      </c>
      <c r="CZ7" s="104">
        <v>3460576.6799999997</v>
      </c>
      <c r="DA7" s="104">
        <f>CY7-CG7</f>
        <v>203.44000000000233</v>
      </c>
      <c r="DB7" s="105">
        <f>CZ22</f>
        <v>1424.0800000000145</v>
      </c>
      <c r="DC7" s="103">
        <f>DD7/12</f>
        <v>288381.38999999996</v>
      </c>
      <c r="DD7" s="104">
        <v>3460576.6799999997</v>
      </c>
      <c r="DE7" s="104">
        <f>DC7-CK7</f>
        <v>203.44000000000233</v>
      </c>
      <c r="DF7" s="105">
        <f>DD22</f>
        <v>2441.2800000000238</v>
      </c>
      <c r="DG7" s="140">
        <f>DF7+DB7+CX7+CT7</f>
        <v>4279.5210000000116</v>
      </c>
      <c r="DH7" s="106">
        <f>DG7+CP7</f>
        <v>10078233.476999996</v>
      </c>
      <c r="DI7" s="103">
        <f>DJ7/12</f>
        <v>288741.57</v>
      </c>
      <c r="DJ7" s="104">
        <v>3464898.84</v>
      </c>
      <c r="DK7" s="104">
        <f>DI7-CY7</f>
        <v>360.18000000005122</v>
      </c>
      <c r="DL7" s="105">
        <f>DJ22</f>
        <v>2521.2600000003576</v>
      </c>
      <c r="DM7" s="103">
        <f>DN7/12</f>
        <v>288741.57</v>
      </c>
      <c r="DN7" s="104">
        <v>3464898.84</v>
      </c>
      <c r="DO7" s="104">
        <f>DM7-DC7</f>
        <v>360.18000000005122</v>
      </c>
      <c r="DP7" s="105">
        <f>DN22</f>
        <v>4322.1600000006138</v>
      </c>
      <c r="DQ7" s="140">
        <f>DL7+DP7</f>
        <v>6843.4200000009714</v>
      </c>
      <c r="DR7" s="106">
        <f>DQ7+DH7</f>
        <v>10085076.896999998</v>
      </c>
      <c r="DS7" s="103">
        <f>DT7/12</f>
        <v>288741.57</v>
      </c>
      <c r="DT7" s="104">
        <v>3464898.84</v>
      </c>
      <c r="DU7" s="104"/>
      <c r="DV7" s="142">
        <v>3464898.84</v>
      </c>
      <c r="DW7" s="106">
        <f>DV7+DR7</f>
        <v>13549975.736999998</v>
      </c>
    </row>
    <row r="8" spans="2:127" s="94" customFormat="1" x14ac:dyDescent="0.25">
      <c r="B8" s="95"/>
      <c r="C8" s="177" t="s">
        <v>102</v>
      </c>
      <c r="D8" s="177"/>
      <c r="E8" s="107"/>
      <c r="F8" s="176" t="s">
        <v>102</v>
      </c>
      <c r="G8" s="177"/>
      <c r="H8" s="108"/>
      <c r="I8" s="109"/>
      <c r="J8" s="144"/>
      <c r="K8" s="176" t="s">
        <v>102</v>
      </c>
      <c r="L8" s="177"/>
      <c r="M8" s="108"/>
      <c r="N8" s="109"/>
      <c r="O8" s="176" t="s">
        <v>102</v>
      </c>
      <c r="P8" s="177"/>
      <c r="Q8" s="108"/>
      <c r="R8" s="117"/>
      <c r="S8" s="117"/>
      <c r="T8" s="144"/>
      <c r="U8" s="176" t="s">
        <v>102</v>
      </c>
      <c r="V8" s="177"/>
      <c r="W8" s="108"/>
      <c r="X8" s="109"/>
      <c r="Y8" s="176" t="s">
        <v>102</v>
      </c>
      <c r="Z8" s="177"/>
      <c r="AA8" s="108"/>
      <c r="AB8" s="117"/>
      <c r="AC8" s="117"/>
      <c r="AD8" s="144"/>
      <c r="AE8" s="176" t="s">
        <v>102</v>
      </c>
      <c r="AF8" s="177"/>
      <c r="AG8" s="108"/>
      <c r="AH8" s="109"/>
      <c r="AI8" s="176" t="s">
        <v>102</v>
      </c>
      <c r="AJ8" s="177"/>
      <c r="AK8" s="108"/>
      <c r="AL8" s="117"/>
      <c r="AM8" s="117"/>
      <c r="AN8" s="144"/>
      <c r="AO8" s="176" t="s">
        <v>102</v>
      </c>
      <c r="AP8" s="177"/>
      <c r="AQ8" s="108"/>
      <c r="AR8" s="109"/>
      <c r="AS8" s="176" t="s">
        <v>102</v>
      </c>
      <c r="AT8" s="177"/>
      <c r="AU8" s="108"/>
      <c r="AV8" s="117"/>
      <c r="AW8" s="117"/>
      <c r="AX8" s="144"/>
      <c r="AY8" s="176" t="s">
        <v>102</v>
      </c>
      <c r="AZ8" s="177"/>
      <c r="BA8" s="108"/>
      <c r="BB8" s="109"/>
      <c r="BC8" s="176" t="s">
        <v>102</v>
      </c>
      <c r="BD8" s="177"/>
      <c r="BE8" s="108"/>
      <c r="BF8" s="117"/>
      <c r="BG8" s="176" t="s">
        <v>102</v>
      </c>
      <c r="BH8" s="177"/>
      <c r="BI8" s="108"/>
      <c r="BJ8" s="117"/>
      <c r="BK8" s="117"/>
      <c r="BL8" s="144"/>
      <c r="BM8" s="176" t="s">
        <v>102</v>
      </c>
      <c r="BN8" s="177"/>
      <c r="BO8" s="108"/>
      <c r="BP8" s="109"/>
      <c r="BQ8" s="176" t="s">
        <v>102</v>
      </c>
      <c r="BR8" s="177"/>
      <c r="BS8" s="108"/>
      <c r="BT8" s="117"/>
      <c r="BU8" s="117"/>
      <c r="BV8" s="144"/>
      <c r="BW8" s="176" t="s">
        <v>102</v>
      </c>
      <c r="BX8" s="177"/>
      <c r="BY8" s="108"/>
      <c r="BZ8" s="117"/>
      <c r="CA8" s="144"/>
      <c r="CB8" s="176" t="s">
        <v>102</v>
      </c>
      <c r="CC8" s="177"/>
      <c r="CD8" s="108"/>
      <c r="CE8" s="117"/>
      <c r="CF8" s="144"/>
      <c r="CG8" s="176" t="s">
        <v>102</v>
      </c>
      <c r="CH8" s="177"/>
      <c r="CI8" s="108"/>
      <c r="CJ8" s="109"/>
      <c r="CK8" s="176" t="s">
        <v>102</v>
      </c>
      <c r="CL8" s="177"/>
      <c r="CM8" s="108"/>
      <c r="CN8" s="117"/>
      <c r="CO8" s="117"/>
      <c r="CP8" s="144"/>
      <c r="CQ8" s="176" t="s">
        <v>102</v>
      </c>
      <c r="CR8" s="177"/>
      <c r="CS8" s="108"/>
      <c r="CT8" s="109"/>
      <c r="CU8" s="176" t="s">
        <v>102</v>
      </c>
      <c r="CV8" s="177"/>
      <c r="CW8" s="108"/>
      <c r="CX8" s="117"/>
      <c r="CY8" s="176" t="s">
        <v>102</v>
      </c>
      <c r="CZ8" s="177"/>
      <c r="DA8" s="108"/>
      <c r="DB8" s="117"/>
      <c r="DC8" s="176" t="s">
        <v>102</v>
      </c>
      <c r="DD8" s="177"/>
      <c r="DE8" s="108"/>
      <c r="DF8" s="117"/>
      <c r="DG8" s="117"/>
      <c r="DH8" s="144"/>
      <c r="DI8" s="176" t="s">
        <v>102</v>
      </c>
      <c r="DJ8" s="177"/>
      <c r="DK8" s="108"/>
      <c r="DL8" s="109"/>
      <c r="DM8" s="176" t="s">
        <v>102</v>
      </c>
      <c r="DN8" s="177"/>
      <c r="DO8" s="108"/>
      <c r="DP8" s="117"/>
      <c r="DQ8" s="117"/>
      <c r="DR8" s="144"/>
      <c r="DS8" s="176" t="s">
        <v>102</v>
      </c>
      <c r="DT8" s="177"/>
      <c r="DU8" s="108"/>
      <c r="DV8" s="109"/>
      <c r="DW8" s="144"/>
    </row>
    <row r="9" spans="2:127" s="74" customFormat="1" x14ac:dyDescent="0.25">
      <c r="B9" s="110"/>
      <c r="C9" s="111" t="s">
        <v>103</v>
      </c>
      <c r="D9" s="112" t="s">
        <v>104</v>
      </c>
      <c r="E9" s="113"/>
      <c r="F9" s="114" t="s">
        <v>103</v>
      </c>
      <c r="G9" s="115" t="s">
        <v>105</v>
      </c>
      <c r="H9" s="115" t="s">
        <v>104</v>
      </c>
      <c r="I9" s="116"/>
      <c r="J9" s="144"/>
      <c r="K9" s="114" t="s">
        <v>103</v>
      </c>
      <c r="L9" s="115" t="s">
        <v>105</v>
      </c>
      <c r="M9" s="115" t="s">
        <v>104</v>
      </c>
      <c r="N9" s="116"/>
      <c r="O9" s="114" t="s">
        <v>103</v>
      </c>
      <c r="P9" s="115" t="s">
        <v>105</v>
      </c>
      <c r="Q9" s="115" t="s">
        <v>104</v>
      </c>
      <c r="R9" s="117"/>
      <c r="S9" s="117"/>
      <c r="T9" s="144"/>
      <c r="U9" s="114" t="s">
        <v>103</v>
      </c>
      <c r="V9" s="115" t="s">
        <v>105</v>
      </c>
      <c r="W9" s="115" t="s">
        <v>104</v>
      </c>
      <c r="X9" s="116"/>
      <c r="Y9" s="114" t="s">
        <v>103</v>
      </c>
      <c r="Z9" s="115" t="s">
        <v>105</v>
      </c>
      <c r="AA9" s="115" t="s">
        <v>104</v>
      </c>
      <c r="AB9" s="117"/>
      <c r="AC9" s="117"/>
      <c r="AD9" s="144"/>
      <c r="AE9" s="114" t="s">
        <v>103</v>
      </c>
      <c r="AF9" s="115" t="s">
        <v>105</v>
      </c>
      <c r="AG9" s="115" t="s">
        <v>104</v>
      </c>
      <c r="AH9" s="116"/>
      <c r="AI9" s="114" t="s">
        <v>103</v>
      </c>
      <c r="AJ9" s="115" t="s">
        <v>105</v>
      </c>
      <c r="AK9" s="115" t="s">
        <v>104</v>
      </c>
      <c r="AL9" s="117"/>
      <c r="AM9" s="117"/>
      <c r="AN9" s="144"/>
      <c r="AO9" s="114" t="s">
        <v>103</v>
      </c>
      <c r="AP9" s="115" t="s">
        <v>105</v>
      </c>
      <c r="AQ9" s="115" t="s">
        <v>104</v>
      </c>
      <c r="AR9" s="116"/>
      <c r="AS9" s="114" t="s">
        <v>103</v>
      </c>
      <c r="AT9" s="115" t="s">
        <v>105</v>
      </c>
      <c r="AU9" s="115" t="s">
        <v>104</v>
      </c>
      <c r="AV9" s="117"/>
      <c r="AW9" s="117"/>
      <c r="AX9" s="144"/>
      <c r="AY9" s="114" t="s">
        <v>103</v>
      </c>
      <c r="AZ9" s="115" t="s">
        <v>105</v>
      </c>
      <c r="BA9" s="115" t="s">
        <v>104</v>
      </c>
      <c r="BB9" s="116"/>
      <c r="BC9" s="114" t="s">
        <v>103</v>
      </c>
      <c r="BD9" s="115" t="s">
        <v>105</v>
      </c>
      <c r="BE9" s="115" t="s">
        <v>104</v>
      </c>
      <c r="BF9" s="117"/>
      <c r="BG9" s="114" t="s">
        <v>103</v>
      </c>
      <c r="BH9" s="115" t="s">
        <v>105</v>
      </c>
      <c r="BI9" s="115" t="s">
        <v>104</v>
      </c>
      <c r="BJ9" s="117"/>
      <c r="BK9" s="117"/>
      <c r="BL9" s="144"/>
      <c r="BM9" s="114" t="s">
        <v>103</v>
      </c>
      <c r="BN9" s="115" t="s">
        <v>105</v>
      </c>
      <c r="BO9" s="115" t="s">
        <v>104</v>
      </c>
      <c r="BP9" s="116"/>
      <c r="BQ9" s="114" t="s">
        <v>103</v>
      </c>
      <c r="BR9" s="115" t="s">
        <v>105</v>
      </c>
      <c r="BS9" s="115" t="s">
        <v>104</v>
      </c>
      <c r="BT9" s="117"/>
      <c r="BU9" s="117"/>
      <c r="BV9" s="144"/>
      <c r="BW9" s="114" t="s">
        <v>103</v>
      </c>
      <c r="BX9" s="115" t="s">
        <v>105</v>
      </c>
      <c r="BY9" s="115" t="s">
        <v>104</v>
      </c>
      <c r="BZ9" s="117"/>
      <c r="CA9" s="144"/>
      <c r="CB9" s="114" t="s">
        <v>103</v>
      </c>
      <c r="CC9" s="115" t="s">
        <v>105</v>
      </c>
      <c r="CD9" s="115" t="s">
        <v>104</v>
      </c>
      <c r="CE9" s="117"/>
      <c r="CF9" s="144"/>
      <c r="CG9" s="114" t="s">
        <v>103</v>
      </c>
      <c r="CH9" s="115" t="s">
        <v>105</v>
      </c>
      <c r="CI9" s="115" t="s">
        <v>104</v>
      </c>
      <c r="CJ9" s="116"/>
      <c r="CK9" s="114" t="s">
        <v>103</v>
      </c>
      <c r="CL9" s="115" t="s">
        <v>105</v>
      </c>
      <c r="CM9" s="115" t="s">
        <v>104</v>
      </c>
      <c r="CN9" s="117"/>
      <c r="CO9" s="117"/>
      <c r="CP9" s="144"/>
      <c r="CQ9" s="114" t="s">
        <v>103</v>
      </c>
      <c r="CR9" s="115" t="s">
        <v>105</v>
      </c>
      <c r="CS9" s="115" t="s">
        <v>104</v>
      </c>
      <c r="CT9" s="116"/>
      <c r="CU9" s="114" t="s">
        <v>103</v>
      </c>
      <c r="CV9" s="115" t="s">
        <v>105</v>
      </c>
      <c r="CW9" s="115" t="s">
        <v>104</v>
      </c>
      <c r="CX9" s="117"/>
      <c r="CY9" s="114" t="s">
        <v>103</v>
      </c>
      <c r="CZ9" s="115" t="s">
        <v>105</v>
      </c>
      <c r="DA9" s="115" t="s">
        <v>104</v>
      </c>
      <c r="DB9" s="117"/>
      <c r="DC9" s="114" t="s">
        <v>103</v>
      </c>
      <c r="DD9" s="115" t="s">
        <v>105</v>
      </c>
      <c r="DE9" s="115" t="s">
        <v>104</v>
      </c>
      <c r="DF9" s="117"/>
      <c r="DG9" s="117"/>
      <c r="DH9" s="144"/>
      <c r="DI9" s="114" t="s">
        <v>103</v>
      </c>
      <c r="DJ9" s="115" t="s">
        <v>105</v>
      </c>
      <c r="DK9" s="115" t="s">
        <v>104</v>
      </c>
      <c r="DL9" s="116"/>
      <c r="DM9" s="114" t="s">
        <v>103</v>
      </c>
      <c r="DN9" s="115" t="s">
        <v>105</v>
      </c>
      <c r="DO9" s="115" t="s">
        <v>104</v>
      </c>
      <c r="DP9" s="117"/>
      <c r="DQ9" s="117"/>
      <c r="DR9" s="144"/>
      <c r="DS9" s="114" t="s">
        <v>103</v>
      </c>
      <c r="DT9" s="115" t="s">
        <v>105</v>
      </c>
      <c r="DU9" s="115" t="s">
        <v>104</v>
      </c>
      <c r="DV9" s="116"/>
      <c r="DW9" s="144"/>
    </row>
    <row r="10" spans="2:127" s="94" customFormat="1" ht="21" customHeight="1" x14ac:dyDescent="0.25">
      <c r="B10" s="118" t="s">
        <v>111</v>
      </c>
      <c r="C10" s="201" t="s">
        <v>106</v>
      </c>
      <c r="D10" s="101">
        <v>328125.08999999997</v>
      </c>
      <c r="E10" s="119"/>
      <c r="F10" s="169" t="s">
        <v>107</v>
      </c>
      <c r="G10" s="120"/>
      <c r="H10" s="120">
        <v>328125.09000000003</v>
      </c>
      <c r="I10" s="121"/>
      <c r="J10" s="144"/>
      <c r="K10" s="169" t="s">
        <v>106</v>
      </c>
      <c r="L10" s="120">
        <v>-39866.699999999953</v>
      </c>
      <c r="M10" s="120">
        <f>L10+D10</f>
        <v>288258.39</v>
      </c>
      <c r="N10" s="121"/>
      <c r="O10" s="169" t="s">
        <v>107</v>
      </c>
      <c r="P10" s="120">
        <v>-39866.699999999953</v>
      </c>
      <c r="Q10" s="120">
        <f>P10+H10</f>
        <v>288258.39000000007</v>
      </c>
      <c r="R10" s="117"/>
      <c r="S10" s="117"/>
      <c r="T10" s="144"/>
      <c r="U10" s="169" t="s">
        <v>106</v>
      </c>
      <c r="V10" s="120">
        <v>21466.719999999972</v>
      </c>
      <c r="W10" s="120">
        <f>V10+M10</f>
        <v>309725.11</v>
      </c>
      <c r="X10" s="121"/>
      <c r="Y10" s="169" t="s">
        <v>107</v>
      </c>
      <c r="Z10" s="120">
        <v>21466.719999999972</v>
      </c>
      <c r="AA10" s="120">
        <f>Z10+Q10</f>
        <v>309725.11000000004</v>
      </c>
      <c r="AB10" s="117"/>
      <c r="AC10" s="117"/>
      <c r="AD10" s="144"/>
      <c r="AE10" s="169" t="s">
        <v>106</v>
      </c>
      <c r="AF10" s="120">
        <v>-56640.899999999994</v>
      </c>
      <c r="AG10" s="120">
        <f>AF10+W10</f>
        <v>253084.21</v>
      </c>
      <c r="AH10" s="121"/>
      <c r="AI10" s="169" t="s">
        <v>107</v>
      </c>
      <c r="AJ10" s="120">
        <v>-56640.899999999994</v>
      </c>
      <c r="AK10" s="120">
        <f>AJ10+AA10</f>
        <v>253084.21000000005</v>
      </c>
      <c r="AL10" s="117"/>
      <c r="AM10" s="117"/>
      <c r="AN10" s="144"/>
      <c r="AO10" s="169" t="s">
        <v>106</v>
      </c>
      <c r="AP10" s="120"/>
      <c r="AQ10" s="120">
        <f>AP10+AG10</f>
        <v>253084.21</v>
      </c>
      <c r="AR10" s="121"/>
      <c r="AS10" s="169" t="s">
        <v>107</v>
      </c>
      <c r="AT10" s="120">
        <v>16255.610000000015</v>
      </c>
      <c r="AU10" s="120">
        <f>AT10+AK10</f>
        <v>269339.82000000007</v>
      </c>
      <c r="AV10" s="117"/>
      <c r="AW10" s="117"/>
      <c r="AX10" s="144"/>
      <c r="AY10" s="190" t="s">
        <v>106</v>
      </c>
      <c r="AZ10" s="120"/>
      <c r="BA10" s="120"/>
      <c r="BB10" s="121"/>
      <c r="BC10" s="169" t="s">
        <v>106</v>
      </c>
      <c r="BD10" s="120"/>
      <c r="BE10" s="120">
        <f>BD10+AZ10+AQ10</f>
        <v>253084.21</v>
      </c>
      <c r="BF10" s="117"/>
      <c r="BG10" s="169" t="s">
        <v>107</v>
      </c>
      <c r="BH10" s="120">
        <v>9063.6900000000023</v>
      </c>
      <c r="BI10" s="120">
        <f>BH10+AU10</f>
        <v>278403.51000000007</v>
      </c>
      <c r="BJ10" s="117"/>
      <c r="BK10" s="117"/>
      <c r="BL10" s="144"/>
      <c r="BM10" s="190" t="s">
        <v>107</v>
      </c>
      <c r="BN10" s="120"/>
      <c r="BO10" s="120"/>
      <c r="BP10" s="121"/>
      <c r="BQ10" s="169" t="s">
        <v>107</v>
      </c>
      <c r="BR10" s="120"/>
      <c r="BS10" s="120">
        <f>BR10+BN10+BI10</f>
        <v>278403.51000000007</v>
      </c>
      <c r="BT10" s="117"/>
      <c r="BU10" s="117"/>
      <c r="BV10" s="144"/>
      <c r="BW10" s="169" t="s">
        <v>107</v>
      </c>
      <c r="BX10" s="120"/>
      <c r="BY10" s="120">
        <f>BX10+BS10</f>
        <v>278403.51000000007</v>
      </c>
      <c r="BZ10" s="117"/>
      <c r="CA10" s="144"/>
      <c r="CB10" s="169" t="s">
        <v>146</v>
      </c>
      <c r="CC10" s="120"/>
      <c r="CD10" s="120">
        <v>286503.86999999994</v>
      </c>
      <c r="CE10" s="117"/>
      <c r="CF10" s="144"/>
      <c r="CG10" s="169" t="s">
        <v>107</v>
      </c>
      <c r="CH10" s="120"/>
      <c r="CI10" s="120">
        <f>CH10+BY10</f>
        <v>278403.51000000007</v>
      </c>
      <c r="CJ10" s="121"/>
      <c r="CK10" s="169" t="s">
        <v>146</v>
      </c>
      <c r="CL10" s="120">
        <v>1674.0800000000163</v>
      </c>
      <c r="CM10" s="120">
        <f>CL10+CD10</f>
        <v>288177.94999999995</v>
      </c>
      <c r="CN10" s="117"/>
      <c r="CO10" s="117"/>
      <c r="CP10" s="144"/>
      <c r="CQ10" s="190" t="s">
        <v>157</v>
      </c>
      <c r="CR10" s="120"/>
      <c r="CS10" s="120"/>
      <c r="CT10" s="121"/>
      <c r="CU10" s="190" t="s">
        <v>157</v>
      </c>
      <c r="CV10" s="120"/>
      <c r="CW10" s="120"/>
      <c r="CX10" s="117"/>
      <c r="CY10" s="169" t="s">
        <v>157</v>
      </c>
      <c r="CZ10" s="120"/>
      <c r="DA10" s="120">
        <f>CZ10+CV10+CR10+CI10</f>
        <v>278403.51000000007</v>
      </c>
      <c r="DB10" s="117"/>
      <c r="DC10" s="169" t="s">
        <v>146</v>
      </c>
      <c r="DD10" s="120">
        <v>203.44000000000233</v>
      </c>
      <c r="DE10" s="120">
        <f>DD10+CM10</f>
        <v>288381.38999999996</v>
      </c>
      <c r="DF10" s="117"/>
      <c r="DG10" s="117"/>
      <c r="DH10" s="144"/>
      <c r="DI10" s="169" t="s">
        <v>157</v>
      </c>
      <c r="DJ10" s="120"/>
      <c r="DK10" s="120">
        <f>DJ10+DA10</f>
        <v>278403.51000000007</v>
      </c>
      <c r="DL10" s="121"/>
      <c r="DM10" s="169" t="s">
        <v>146</v>
      </c>
      <c r="DN10" s="120">
        <v>360.18000000005122</v>
      </c>
      <c r="DO10" s="120">
        <f>DN10+DE10</f>
        <v>288741.57</v>
      </c>
      <c r="DP10" s="117"/>
      <c r="DQ10" s="117"/>
      <c r="DR10" s="144"/>
      <c r="DS10" s="169" t="s">
        <v>162</v>
      </c>
      <c r="DT10" s="120"/>
      <c r="DU10" s="120">
        <v>288741.57</v>
      </c>
      <c r="DV10" s="121"/>
      <c r="DW10" s="144"/>
    </row>
    <row r="11" spans="2:127" s="94" customFormat="1" ht="21" customHeight="1" x14ac:dyDescent="0.25">
      <c r="B11" s="118" t="s">
        <v>112</v>
      </c>
      <c r="C11" s="202"/>
      <c r="D11" s="101">
        <v>328125.08999999997</v>
      </c>
      <c r="E11" s="119"/>
      <c r="F11" s="170"/>
      <c r="G11" s="120"/>
      <c r="H11" s="120">
        <v>328125.08999999997</v>
      </c>
      <c r="I11" s="122"/>
      <c r="J11" s="144"/>
      <c r="K11" s="170"/>
      <c r="L11" s="120">
        <v>-39866.699999999953</v>
      </c>
      <c r="M11" s="120">
        <f t="shared" ref="M11:M21" si="0">L11+D11</f>
        <v>288258.39</v>
      </c>
      <c r="N11" s="122"/>
      <c r="O11" s="170"/>
      <c r="P11" s="120">
        <v>-39866.699999999953</v>
      </c>
      <c r="Q11" s="120">
        <f t="shared" ref="Q11:Q21" si="1">P11+H11</f>
        <v>288258.39</v>
      </c>
      <c r="R11" s="117"/>
      <c r="S11" s="117"/>
      <c r="T11" s="144"/>
      <c r="U11" s="170"/>
      <c r="V11" s="120">
        <v>21466.719999999972</v>
      </c>
      <c r="W11" s="120">
        <f t="shared" ref="W11:W21" si="2">V11+M11</f>
        <v>309725.11</v>
      </c>
      <c r="X11" s="122"/>
      <c r="Y11" s="170"/>
      <c r="Z11" s="120">
        <v>21466.719999999972</v>
      </c>
      <c r="AA11" s="120">
        <f t="shared" ref="AA11:AA21" si="3">Z11+Q11</f>
        <v>309725.11</v>
      </c>
      <c r="AB11" s="117"/>
      <c r="AC11" s="117"/>
      <c r="AD11" s="144"/>
      <c r="AE11" s="170"/>
      <c r="AF11" s="120">
        <v>-56640.899999999994</v>
      </c>
      <c r="AG11" s="120">
        <f t="shared" ref="AG11:AG21" si="4">AF11+W11</f>
        <v>253084.21</v>
      </c>
      <c r="AH11" s="122"/>
      <c r="AI11" s="170"/>
      <c r="AJ11" s="120">
        <v>-56640.899999999994</v>
      </c>
      <c r="AK11" s="120">
        <f t="shared" ref="AK11:AK21" si="5">AJ11+AA11</f>
        <v>253084.21</v>
      </c>
      <c r="AL11" s="117"/>
      <c r="AM11" s="117"/>
      <c r="AN11" s="144"/>
      <c r="AO11" s="170"/>
      <c r="AP11" s="120"/>
      <c r="AQ11" s="120">
        <f t="shared" ref="AQ11:AQ21" si="6">AP11+AG11</f>
        <v>253084.21</v>
      </c>
      <c r="AR11" s="122"/>
      <c r="AS11" s="170"/>
      <c r="AT11" s="120">
        <v>16255.610000000015</v>
      </c>
      <c r="AU11" s="120">
        <f t="shared" ref="AU11:AU21" si="7">AT11+AK11</f>
        <v>269339.82</v>
      </c>
      <c r="AV11" s="117"/>
      <c r="AW11" s="117"/>
      <c r="AX11" s="144"/>
      <c r="AY11" s="191"/>
      <c r="AZ11" s="120"/>
      <c r="BA11" s="120"/>
      <c r="BB11" s="122"/>
      <c r="BC11" s="170"/>
      <c r="BD11" s="120"/>
      <c r="BE11" s="120">
        <f t="shared" ref="BE11:BE21" si="8">BD11+AZ11+AQ11</f>
        <v>253084.21</v>
      </c>
      <c r="BF11" s="117"/>
      <c r="BG11" s="170"/>
      <c r="BH11" s="120">
        <v>9063.6900000000023</v>
      </c>
      <c r="BI11" s="120">
        <f t="shared" ref="BI11:BI21" si="9">BH11+AU11</f>
        <v>278403.51</v>
      </c>
      <c r="BJ11" s="117"/>
      <c r="BK11" s="117"/>
      <c r="BL11" s="144"/>
      <c r="BM11" s="191"/>
      <c r="BN11" s="120"/>
      <c r="BO11" s="120"/>
      <c r="BP11" s="122"/>
      <c r="BQ11" s="170"/>
      <c r="BR11" s="120"/>
      <c r="BS11" s="120">
        <f t="shared" ref="BS11:BS21" si="10">BR11+BN11+BI11</f>
        <v>278403.51</v>
      </c>
      <c r="BT11" s="117"/>
      <c r="BU11" s="117"/>
      <c r="BV11" s="144"/>
      <c r="BW11" s="170"/>
      <c r="BX11" s="120"/>
      <c r="BY11" s="120">
        <f t="shared" ref="BY11:BY21" si="11">BX11+BS11</f>
        <v>278403.51</v>
      </c>
      <c r="BZ11" s="117"/>
      <c r="CA11" s="144"/>
      <c r="CB11" s="170"/>
      <c r="CC11" s="120"/>
      <c r="CD11" s="120">
        <v>286503.86999999994</v>
      </c>
      <c r="CE11" s="117"/>
      <c r="CF11" s="144"/>
      <c r="CG11" s="170"/>
      <c r="CH11" s="120"/>
      <c r="CI11" s="120">
        <f t="shared" ref="CI11:CI21" si="12">CH11+BY11</f>
        <v>278403.51</v>
      </c>
      <c r="CJ11" s="122"/>
      <c r="CK11" s="170"/>
      <c r="CL11" s="120">
        <v>1674.0800000000163</v>
      </c>
      <c r="CM11" s="120">
        <f t="shared" ref="CM11:CM21" si="13">CL11+CD11</f>
        <v>288177.94999999995</v>
      </c>
      <c r="CN11" s="117"/>
      <c r="CO11" s="117"/>
      <c r="CP11" s="144"/>
      <c r="CQ11" s="191"/>
      <c r="CR11" s="120"/>
      <c r="CS11" s="120"/>
      <c r="CT11" s="122"/>
      <c r="CU11" s="191"/>
      <c r="CV11" s="120"/>
      <c r="CW11" s="120"/>
      <c r="CX11" s="117"/>
      <c r="CY11" s="170"/>
      <c r="CZ11" s="120"/>
      <c r="DA11" s="120">
        <f t="shared" ref="DA11:DA21" si="14">CZ11+CV11+CR11+CI11</f>
        <v>278403.51</v>
      </c>
      <c r="DB11" s="117"/>
      <c r="DC11" s="170"/>
      <c r="DD11" s="120">
        <v>203.44000000000233</v>
      </c>
      <c r="DE11" s="120">
        <f t="shared" ref="DE11:DE21" si="15">DD11+CM11</f>
        <v>288381.38999999996</v>
      </c>
      <c r="DF11" s="117"/>
      <c r="DG11" s="117"/>
      <c r="DH11" s="144"/>
      <c r="DI11" s="170"/>
      <c r="DJ11" s="120"/>
      <c r="DK11" s="120">
        <f t="shared" ref="DK11:DK21" si="16">DJ11+DA11</f>
        <v>278403.51</v>
      </c>
      <c r="DL11" s="122"/>
      <c r="DM11" s="170"/>
      <c r="DN11" s="120">
        <v>360.18000000005122</v>
      </c>
      <c r="DO11" s="120">
        <f t="shared" ref="DO11:DO21" si="17">DN11+DE11</f>
        <v>288741.57</v>
      </c>
      <c r="DP11" s="117"/>
      <c r="DQ11" s="117"/>
      <c r="DR11" s="144"/>
      <c r="DS11" s="170"/>
      <c r="DT11" s="120"/>
      <c r="DU11" s="120">
        <v>288741.57</v>
      </c>
      <c r="DV11" s="122"/>
      <c r="DW11" s="144"/>
    </row>
    <row r="12" spans="2:127" s="94" customFormat="1" ht="21" customHeight="1" x14ac:dyDescent="0.25">
      <c r="B12" s="118" t="s">
        <v>113</v>
      </c>
      <c r="C12" s="202"/>
      <c r="D12" s="101">
        <v>328125.09000000003</v>
      </c>
      <c r="E12" s="119"/>
      <c r="F12" s="170"/>
      <c r="G12" s="120"/>
      <c r="H12" s="120">
        <v>328125.09000000003</v>
      </c>
      <c r="I12" s="122"/>
      <c r="J12" s="144"/>
      <c r="K12" s="170"/>
      <c r="L12" s="120">
        <v>-39866.699999999997</v>
      </c>
      <c r="M12" s="120">
        <f t="shared" si="0"/>
        <v>288258.39</v>
      </c>
      <c r="N12" s="122"/>
      <c r="O12" s="170"/>
      <c r="P12" s="120">
        <v>-39866.699999999997</v>
      </c>
      <c r="Q12" s="120">
        <f t="shared" si="1"/>
        <v>288258.39</v>
      </c>
      <c r="R12" s="117"/>
      <c r="S12" s="117"/>
      <c r="T12" s="144"/>
      <c r="U12" s="170"/>
      <c r="V12" s="120">
        <v>21466.720000000001</v>
      </c>
      <c r="W12" s="120">
        <f t="shared" si="2"/>
        <v>309725.11</v>
      </c>
      <c r="X12" s="122"/>
      <c r="Y12" s="170"/>
      <c r="Z12" s="120">
        <v>21466.720000000001</v>
      </c>
      <c r="AA12" s="120">
        <f t="shared" si="3"/>
        <v>309725.11</v>
      </c>
      <c r="AB12" s="117"/>
      <c r="AC12" s="117"/>
      <c r="AD12" s="144"/>
      <c r="AE12" s="170"/>
      <c r="AF12" s="120">
        <v>-56640.9</v>
      </c>
      <c r="AG12" s="120">
        <f t="shared" si="4"/>
        <v>253084.21</v>
      </c>
      <c r="AH12" s="122"/>
      <c r="AI12" s="170"/>
      <c r="AJ12" s="120">
        <v>-56640.9</v>
      </c>
      <c r="AK12" s="120">
        <f t="shared" si="5"/>
        <v>253084.21</v>
      </c>
      <c r="AL12" s="117"/>
      <c r="AM12" s="117"/>
      <c r="AN12" s="144"/>
      <c r="AO12" s="170"/>
      <c r="AP12" s="120"/>
      <c r="AQ12" s="120">
        <f t="shared" si="6"/>
        <v>253084.21</v>
      </c>
      <c r="AR12" s="122"/>
      <c r="AS12" s="170"/>
      <c r="AT12" s="120">
        <v>16255.61</v>
      </c>
      <c r="AU12" s="120">
        <f t="shared" si="7"/>
        <v>269339.82</v>
      </c>
      <c r="AV12" s="117"/>
      <c r="AW12" s="117"/>
      <c r="AX12" s="144"/>
      <c r="AY12" s="191"/>
      <c r="AZ12" s="120"/>
      <c r="BA12" s="120"/>
      <c r="BB12" s="122"/>
      <c r="BC12" s="170"/>
      <c r="BD12" s="120"/>
      <c r="BE12" s="120">
        <f t="shared" si="8"/>
        <v>253084.21</v>
      </c>
      <c r="BF12" s="117"/>
      <c r="BG12" s="170"/>
      <c r="BH12" s="120">
        <v>9063.69</v>
      </c>
      <c r="BI12" s="120">
        <f t="shared" si="9"/>
        <v>278403.51</v>
      </c>
      <c r="BJ12" s="117"/>
      <c r="BK12" s="117"/>
      <c r="BL12" s="144"/>
      <c r="BM12" s="191"/>
      <c r="BN12" s="120"/>
      <c r="BO12" s="120"/>
      <c r="BP12" s="122"/>
      <c r="BQ12" s="170"/>
      <c r="BR12" s="120"/>
      <c r="BS12" s="120">
        <f t="shared" si="10"/>
        <v>278403.51</v>
      </c>
      <c r="BT12" s="117"/>
      <c r="BU12" s="117"/>
      <c r="BV12" s="144"/>
      <c r="BW12" s="170"/>
      <c r="BX12" s="120"/>
      <c r="BY12" s="120">
        <f t="shared" si="11"/>
        <v>278403.51</v>
      </c>
      <c r="BZ12" s="117"/>
      <c r="CA12" s="144"/>
      <c r="CB12" s="170"/>
      <c r="CC12" s="120"/>
      <c r="CD12" s="120">
        <v>286503.87</v>
      </c>
      <c r="CE12" s="117"/>
      <c r="CF12" s="144"/>
      <c r="CG12" s="170"/>
      <c r="CH12" s="120"/>
      <c r="CI12" s="120">
        <f t="shared" si="12"/>
        <v>278403.51</v>
      </c>
      <c r="CJ12" s="122"/>
      <c r="CK12" s="170"/>
      <c r="CL12" s="120">
        <v>1674.0800000000199</v>
      </c>
      <c r="CM12" s="120">
        <f t="shared" si="13"/>
        <v>288177.95</v>
      </c>
      <c r="CN12" s="117"/>
      <c r="CO12" s="117"/>
      <c r="CP12" s="144"/>
      <c r="CQ12" s="191"/>
      <c r="CR12" s="120"/>
      <c r="CS12" s="120"/>
      <c r="CT12" s="122"/>
      <c r="CU12" s="191"/>
      <c r="CV12" s="120"/>
      <c r="CW12" s="120"/>
      <c r="CX12" s="117"/>
      <c r="CY12" s="170"/>
      <c r="CZ12" s="120"/>
      <c r="DA12" s="120">
        <f t="shared" si="14"/>
        <v>278403.51</v>
      </c>
      <c r="DB12" s="117"/>
      <c r="DC12" s="170"/>
      <c r="DD12" s="120">
        <v>203.44000000000199</v>
      </c>
      <c r="DE12" s="120">
        <f t="shared" si="15"/>
        <v>288381.39</v>
      </c>
      <c r="DF12" s="117"/>
      <c r="DG12" s="117"/>
      <c r="DH12" s="144"/>
      <c r="DI12" s="170"/>
      <c r="DJ12" s="120"/>
      <c r="DK12" s="120">
        <f t="shared" si="16"/>
        <v>278403.51</v>
      </c>
      <c r="DL12" s="122"/>
      <c r="DM12" s="170"/>
      <c r="DN12" s="120">
        <v>360.180000000051</v>
      </c>
      <c r="DO12" s="120">
        <f t="shared" si="17"/>
        <v>288741.57000000007</v>
      </c>
      <c r="DP12" s="117"/>
      <c r="DQ12" s="117"/>
      <c r="DR12" s="144"/>
      <c r="DS12" s="170"/>
      <c r="DT12" s="120"/>
      <c r="DU12" s="120">
        <v>288741.57</v>
      </c>
      <c r="DV12" s="122"/>
      <c r="DW12" s="144"/>
    </row>
    <row r="13" spans="2:127" s="94" customFormat="1" ht="21" customHeight="1" x14ac:dyDescent="0.25">
      <c r="B13" s="118" t="s">
        <v>114</v>
      </c>
      <c r="C13" s="202"/>
      <c r="D13" s="101">
        <v>328125.09000000003</v>
      </c>
      <c r="E13" s="119"/>
      <c r="F13" s="170"/>
      <c r="G13" s="120"/>
      <c r="H13" s="120">
        <v>328125.09000000003</v>
      </c>
      <c r="I13" s="121"/>
      <c r="J13" s="144"/>
      <c r="K13" s="170"/>
      <c r="L13" s="120">
        <v>-39866.699999999997</v>
      </c>
      <c r="M13" s="120">
        <f t="shared" si="0"/>
        <v>288258.39</v>
      </c>
      <c r="N13" s="121"/>
      <c r="O13" s="170"/>
      <c r="P13" s="120">
        <v>-39866.699999999997</v>
      </c>
      <c r="Q13" s="120">
        <f t="shared" si="1"/>
        <v>288258.39</v>
      </c>
      <c r="R13" s="117"/>
      <c r="S13" s="117"/>
      <c r="T13" s="144"/>
      <c r="U13" s="170"/>
      <c r="V13" s="120">
        <v>21466.720000000001</v>
      </c>
      <c r="W13" s="120">
        <f t="shared" si="2"/>
        <v>309725.11</v>
      </c>
      <c r="X13" s="121"/>
      <c r="Y13" s="170"/>
      <c r="Z13" s="120">
        <v>21466.720000000001</v>
      </c>
      <c r="AA13" s="120">
        <f t="shared" si="3"/>
        <v>309725.11</v>
      </c>
      <c r="AB13" s="117"/>
      <c r="AC13" s="117"/>
      <c r="AD13" s="144"/>
      <c r="AE13" s="170"/>
      <c r="AF13" s="120">
        <v>-56640.9</v>
      </c>
      <c r="AG13" s="120">
        <f t="shared" si="4"/>
        <v>253084.21</v>
      </c>
      <c r="AH13" s="121"/>
      <c r="AI13" s="170"/>
      <c r="AJ13" s="120">
        <v>-56640.9</v>
      </c>
      <c r="AK13" s="120">
        <f t="shared" si="5"/>
        <v>253084.21</v>
      </c>
      <c r="AL13" s="117"/>
      <c r="AM13" s="117"/>
      <c r="AN13" s="144"/>
      <c r="AO13" s="170"/>
      <c r="AP13" s="120"/>
      <c r="AQ13" s="120">
        <f t="shared" si="6"/>
        <v>253084.21</v>
      </c>
      <c r="AR13" s="121"/>
      <c r="AS13" s="170"/>
      <c r="AT13" s="120">
        <v>16255.61</v>
      </c>
      <c r="AU13" s="120">
        <f t="shared" si="7"/>
        <v>269339.82</v>
      </c>
      <c r="AV13" s="117"/>
      <c r="AW13" s="117"/>
      <c r="AX13" s="144"/>
      <c r="AY13" s="191"/>
      <c r="AZ13" s="120"/>
      <c r="BA13" s="120"/>
      <c r="BB13" s="121"/>
      <c r="BC13" s="170"/>
      <c r="BD13" s="120"/>
      <c r="BE13" s="120">
        <f t="shared" si="8"/>
        <v>253084.21</v>
      </c>
      <c r="BF13" s="117"/>
      <c r="BG13" s="170"/>
      <c r="BH13" s="120">
        <v>9063.69</v>
      </c>
      <c r="BI13" s="120">
        <f t="shared" si="9"/>
        <v>278403.51</v>
      </c>
      <c r="BJ13" s="117"/>
      <c r="BK13" s="117"/>
      <c r="BL13" s="144"/>
      <c r="BM13" s="191"/>
      <c r="BN13" s="120"/>
      <c r="BO13" s="120"/>
      <c r="BP13" s="121"/>
      <c r="BQ13" s="170"/>
      <c r="BR13" s="120"/>
      <c r="BS13" s="120">
        <f t="shared" si="10"/>
        <v>278403.51</v>
      </c>
      <c r="BT13" s="117"/>
      <c r="BU13" s="117"/>
      <c r="BV13" s="144"/>
      <c r="BW13" s="170"/>
      <c r="BX13" s="120"/>
      <c r="BY13" s="120">
        <f t="shared" si="11"/>
        <v>278403.51</v>
      </c>
      <c r="BZ13" s="117"/>
      <c r="CA13" s="144"/>
      <c r="CB13" s="170"/>
      <c r="CC13" s="120"/>
      <c r="CD13" s="120">
        <v>286503.87</v>
      </c>
      <c r="CE13" s="117"/>
      <c r="CF13" s="144"/>
      <c r="CG13" s="170"/>
      <c r="CH13" s="120"/>
      <c r="CI13" s="120">
        <f t="shared" si="12"/>
        <v>278403.51</v>
      </c>
      <c r="CJ13" s="121"/>
      <c r="CK13" s="170"/>
      <c r="CL13" s="120">
        <v>1674.0800000000199</v>
      </c>
      <c r="CM13" s="120">
        <f t="shared" si="13"/>
        <v>288177.95</v>
      </c>
      <c r="CN13" s="117"/>
      <c r="CO13" s="117"/>
      <c r="CP13" s="144"/>
      <c r="CQ13" s="191"/>
      <c r="CR13" s="146">
        <v>218.6699999999837</v>
      </c>
      <c r="CS13" s="120"/>
      <c r="CT13" s="121"/>
      <c r="CU13" s="191"/>
      <c r="CV13" s="120"/>
      <c r="CW13" s="120"/>
      <c r="CX13" s="117"/>
      <c r="CY13" s="170"/>
      <c r="CZ13" s="120"/>
      <c r="DA13" s="120">
        <f t="shared" si="14"/>
        <v>278622.18</v>
      </c>
      <c r="DB13" s="117"/>
      <c r="DC13" s="170"/>
      <c r="DD13" s="120">
        <v>203.44000000000199</v>
      </c>
      <c r="DE13" s="120">
        <f t="shared" si="15"/>
        <v>288381.39</v>
      </c>
      <c r="DF13" s="117"/>
      <c r="DG13" s="117"/>
      <c r="DH13" s="144"/>
      <c r="DI13" s="170"/>
      <c r="DJ13" s="120"/>
      <c r="DK13" s="120">
        <f t="shared" si="16"/>
        <v>278622.18</v>
      </c>
      <c r="DL13" s="121"/>
      <c r="DM13" s="170"/>
      <c r="DN13" s="120">
        <v>360.180000000051</v>
      </c>
      <c r="DO13" s="120">
        <f t="shared" si="17"/>
        <v>288741.57000000007</v>
      </c>
      <c r="DP13" s="117"/>
      <c r="DQ13" s="117"/>
      <c r="DR13" s="144"/>
      <c r="DS13" s="170"/>
      <c r="DT13" s="120"/>
      <c r="DU13" s="120">
        <v>288741.57</v>
      </c>
      <c r="DV13" s="121"/>
      <c r="DW13" s="144"/>
    </row>
    <row r="14" spans="2:127" s="94" customFormat="1" ht="21" customHeight="1" x14ac:dyDescent="0.25">
      <c r="B14" s="118" t="s">
        <v>115</v>
      </c>
      <c r="C14" s="202"/>
      <c r="D14" s="101">
        <v>328125.09000000003</v>
      </c>
      <c r="E14" s="119"/>
      <c r="F14" s="170"/>
      <c r="G14" s="120"/>
      <c r="H14" s="120">
        <v>328125.09000000003</v>
      </c>
      <c r="I14" s="121"/>
      <c r="J14" s="144"/>
      <c r="K14" s="170"/>
      <c r="L14" s="120">
        <v>-39866.699999999997</v>
      </c>
      <c r="M14" s="120">
        <f t="shared" si="0"/>
        <v>288258.39</v>
      </c>
      <c r="N14" s="121"/>
      <c r="O14" s="170"/>
      <c r="P14" s="120">
        <v>-39866.699999999997</v>
      </c>
      <c r="Q14" s="120">
        <f t="shared" si="1"/>
        <v>288258.39</v>
      </c>
      <c r="R14" s="117"/>
      <c r="S14" s="117"/>
      <c r="T14" s="144"/>
      <c r="U14" s="170"/>
      <c r="V14" s="120">
        <v>21466.720000000001</v>
      </c>
      <c r="W14" s="120">
        <f t="shared" si="2"/>
        <v>309725.11</v>
      </c>
      <c r="X14" s="121"/>
      <c r="Y14" s="170"/>
      <c r="Z14" s="120">
        <v>21466.720000000001</v>
      </c>
      <c r="AA14" s="120">
        <f t="shared" si="3"/>
        <v>309725.11</v>
      </c>
      <c r="AB14" s="117"/>
      <c r="AC14" s="117"/>
      <c r="AD14" s="144"/>
      <c r="AE14" s="170"/>
      <c r="AF14" s="120">
        <v>-56640.9</v>
      </c>
      <c r="AG14" s="120">
        <f t="shared" si="4"/>
        <v>253084.21</v>
      </c>
      <c r="AH14" s="121"/>
      <c r="AI14" s="170"/>
      <c r="AJ14" s="120">
        <v>-56640.9</v>
      </c>
      <c r="AK14" s="120">
        <f t="shared" si="5"/>
        <v>253084.21</v>
      </c>
      <c r="AL14" s="117"/>
      <c r="AM14" s="117"/>
      <c r="AN14" s="144"/>
      <c r="AO14" s="170"/>
      <c r="AP14" s="120"/>
      <c r="AQ14" s="120">
        <f t="shared" si="6"/>
        <v>253084.21</v>
      </c>
      <c r="AR14" s="121"/>
      <c r="AS14" s="170"/>
      <c r="AT14" s="120">
        <v>16255.61</v>
      </c>
      <c r="AU14" s="120">
        <f t="shared" si="7"/>
        <v>269339.82</v>
      </c>
      <c r="AV14" s="117"/>
      <c r="AW14" s="117"/>
      <c r="AX14" s="144"/>
      <c r="AY14" s="191"/>
      <c r="AZ14" s="120"/>
      <c r="BA14" s="120"/>
      <c r="BB14" s="121"/>
      <c r="BC14" s="170"/>
      <c r="BD14" s="120"/>
      <c r="BE14" s="120">
        <f t="shared" si="8"/>
        <v>253084.21</v>
      </c>
      <c r="BF14" s="117"/>
      <c r="BG14" s="170"/>
      <c r="BH14" s="120">
        <v>9063.69</v>
      </c>
      <c r="BI14" s="120">
        <f t="shared" si="9"/>
        <v>278403.51</v>
      </c>
      <c r="BJ14" s="117"/>
      <c r="BK14" s="117"/>
      <c r="BL14" s="144"/>
      <c r="BM14" s="191"/>
      <c r="BN14" s="120">
        <f>BO7/30*12</f>
        <v>772.81599999999162</v>
      </c>
      <c r="BO14" s="120"/>
      <c r="BP14" s="121"/>
      <c r="BQ14" s="170"/>
      <c r="BR14" s="120"/>
      <c r="BS14" s="120">
        <f>BR14+BN14+BI14</f>
        <v>279176.326</v>
      </c>
      <c r="BT14" s="117"/>
      <c r="BU14" s="117"/>
      <c r="BV14" s="144"/>
      <c r="BW14" s="170"/>
      <c r="BX14" s="120"/>
      <c r="BY14" s="120">
        <f t="shared" si="11"/>
        <v>279176.326</v>
      </c>
      <c r="BZ14" s="117"/>
      <c r="CA14" s="144"/>
      <c r="CB14" s="170"/>
      <c r="CC14" s="120"/>
      <c r="CD14" s="120">
        <v>286503.87</v>
      </c>
      <c r="CE14" s="117"/>
      <c r="CF14" s="144"/>
      <c r="CG14" s="170"/>
      <c r="CH14" s="120"/>
      <c r="CI14" s="120">
        <f t="shared" si="12"/>
        <v>279176.326</v>
      </c>
      <c r="CJ14" s="121"/>
      <c r="CK14" s="170"/>
      <c r="CL14" s="120">
        <v>1674.0800000000199</v>
      </c>
      <c r="CM14" s="120">
        <f t="shared" si="13"/>
        <v>288177.95</v>
      </c>
      <c r="CN14" s="117"/>
      <c r="CO14" s="117"/>
      <c r="CP14" s="144"/>
      <c r="CQ14" s="191"/>
      <c r="CR14" s="120">
        <f>CS7/30*19</f>
        <v>138.4909999999897</v>
      </c>
      <c r="CS14" s="120"/>
      <c r="CT14" s="121"/>
      <c r="CU14" s="191"/>
      <c r="CV14" s="120">
        <f>CW7/30*12</f>
        <v>57</v>
      </c>
      <c r="CW14" s="120"/>
      <c r="CX14" s="117"/>
      <c r="CY14" s="170"/>
      <c r="CZ14" s="120"/>
      <c r="DA14" s="120">
        <f t="shared" si="14"/>
        <v>279371.81699999998</v>
      </c>
      <c r="DB14" s="117"/>
      <c r="DC14" s="170"/>
      <c r="DD14" s="120">
        <v>203.44000000000199</v>
      </c>
      <c r="DE14" s="120">
        <f t="shared" si="15"/>
        <v>288381.39</v>
      </c>
      <c r="DF14" s="117"/>
      <c r="DG14" s="117"/>
      <c r="DH14" s="144"/>
      <c r="DI14" s="170"/>
      <c r="DJ14" s="120"/>
      <c r="DK14" s="120">
        <f t="shared" si="16"/>
        <v>279371.81699999998</v>
      </c>
      <c r="DL14" s="121"/>
      <c r="DM14" s="170"/>
      <c r="DN14" s="120">
        <v>360.180000000051</v>
      </c>
      <c r="DO14" s="120">
        <f t="shared" si="17"/>
        <v>288741.57000000007</v>
      </c>
      <c r="DP14" s="117"/>
      <c r="DQ14" s="117"/>
      <c r="DR14" s="144"/>
      <c r="DS14" s="170"/>
      <c r="DT14" s="120"/>
      <c r="DU14" s="120">
        <v>288741.57</v>
      </c>
      <c r="DV14" s="121"/>
      <c r="DW14" s="144"/>
    </row>
    <row r="15" spans="2:127" s="94" customFormat="1" ht="21" customHeight="1" x14ac:dyDescent="0.25">
      <c r="B15" s="118" t="s">
        <v>116</v>
      </c>
      <c r="C15" s="202"/>
      <c r="D15" s="101">
        <v>328125.09000000003</v>
      </c>
      <c r="E15" s="119"/>
      <c r="F15" s="170"/>
      <c r="G15" s="120"/>
      <c r="H15" s="120">
        <v>328125.09000000003</v>
      </c>
      <c r="I15" s="121"/>
      <c r="J15" s="144"/>
      <c r="K15" s="170"/>
      <c r="L15" s="120">
        <v>-39866.699999999997</v>
      </c>
      <c r="M15" s="120">
        <f t="shared" si="0"/>
        <v>288258.39</v>
      </c>
      <c r="N15" s="121"/>
      <c r="O15" s="170"/>
      <c r="P15" s="120">
        <v>-39866.699999999997</v>
      </c>
      <c r="Q15" s="120">
        <f t="shared" si="1"/>
        <v>288258.39</v>
      </c>
      <c r="R15" s="117"/>
      <c r="S15" s="117"/>
      <c r="T15" s="144"/>
      <c r="U15" s="170"/>
      <c r="V15" s="120">
        <v>21466.720000000001</v>
      </c>
      <c r="W15" s="120">
        <f t="shared" si="2"/>
        <v>309725.11</v>
      </c>
      <c r="X15" s="121"/>
      <c r="Y15" s="170"/>
      <c r="Z15" s="120">
        <v>21466.720000000001</v>
      </c>
      <c r="AA15" s="120">
        <f t="shared" si="3"/>
        <v>309725.11</v>
      </c>
      <c r="AB15" s="117"/>
      <c r="AC15" s="117"/>
      <c r="AD15" s="144"/>
      <c r="AE15" s="170"/>
      <c r="AF15" s="120">
        <v>-56640.9</v>
      </c>
      <c r="AG15" s="120">
        <f t="shared" si="4"/>
        <v>253084.21</v>
      </c>
      <c r="AH15" s="121"/>
      <c r="AI15" s="170"/>
      <c r="AJ15" s="120">
        <v>-56640.9</v>
      </c>
      <c r="AK15" s="120">
        <f t="shared" si="5"/>
        <v>253084.21</v>
      </c>
      <c r="AL15" s="117"/>
      <c r="AM15" s="117"/>
      <c r="AN15" s="144"/>
      <c r="AO15" s="170"/>
      <c r="AP15" s="120">
        <v>16255.610000000015</v>
      </c>
      <c r="AQ15" s="120">
        <f t="shared" si="6"/>
        <v>269339.82</v>
      </c>
      <c r="AR15" s="121"/>
      <c r="AS15" s="170"/>
      <c r="AT15" s="120">
        <v>16255.61</v>
      </c>
      <c r="AU15" s="120">
        <f t="shared" si="7"/>
        <v>269339.82</v>
      </c>
      <c r="AV15" s="117"/>
      <c r="AW15" s="117"/>
      <c r="AX15" s="144"/>
      <c r="AY15" s="191"/>
      <c r="AZ15" s="120">
        <v>4832.1499999999651</v>
      </c>
      <c r="BA15" s="120"/>
      <c r="BB15" s="121"/>
      <c r="BC15" s="170"/>
      <c r="BD15" s="120"/>
      <c r="BE15" s="120">
        <f>BD15+AZ15+AQ15</f>
        <v>274171.96999999997</v>
      </c>
      <c r="BF15" s="117"/>
      <c r="BG15" s="170"/>
      <c r="BH15" s="120">
        <v>9063.69</v>
      </c>
      <c r="BI15" s="120">
        <f t="shared" si="9"/>
        <v>278403.51</v>
      </c>
      <c r="BJ15" s="117"/>
      <c r="BK15" s="117"/>
      <c r="BL15" s="144"/>
      <c r="BM15" s="191"/>
      <c r="BN15" s="120"/>
      <c r="BO15" s="120"/>
      <c r="BP15" s="121"/>
      <c r="BQ15" s="170"/>
      <c r="BR15" s="120">
        <v>7262.3999999999651</v>
      </c>
      <c r="BS15" s="120">
        <f>BR15+BN15+BI15</f>
        <v>285665.90999999997</v>
      </c>
      <c r="BT15" s="117"/>
      <c r="BU15" s="117"/>
      <c r="BV15" s="144"/>
      <c r="BW15" s="170"/>
      <c r="BX15" s="120">
        <v>837.95999999996275</v>
      </c>
      <c r="BY15" s="120">
        <f t="shared" si="11"/>
        <v>286503.86999999994</v>
      </c>
      <c r="BZ15" s="117"/>
      <c r="CA15" s="144"/>
      <c r="CB15" s="170"/>
      <c r="CC15" s="120"/>
      <c r="CD15" s="120">
        <v>286503.87</v>
      </c>
      <c r="CE15" s="117"/>
      <c r="CF15" s="144"/>
      <c r="CG15" s="170"/>
      <c r="CH15" s="120">
        <v>1674.0800000000163</v>
      </c>
      <c r="CI15" s="120">
        <f t="shared" si="12"/>
        <v>288177.94999999995</v>
      </c>
      <c r="CJ15" s="121"/>
      <c r="CK15" s="170"/>
      <c r="CL15" s="120">
        <v>1674.0800000000199</v>
      </c>
      <c r="CM15" s="120">
        <f t="shared" si="13"/>
        <v>288177.95</v>
      </c>
      <c r="CN15" s="117"/>
      <c r="CO15" s="117"/>
      <c r="CP15" s="144"/>
      <c r="CQ15" s="191"/>
      <c r="CR15" s="120"/>
      <c r="CS15" s="120"/>
      <c r="CT15" s="121"/>
      <c r="CU15" s="191"/>
      <c r="CV15" s="120"/>
      <c r="CW15" s="120"/>
      <c r="CX15" s="117"/>
      <c r="CY15" s="170"/>
      <c r="CZ15" s="120">
        <v>203.44000000000233</v>
      </c>
      <c r="DA15" s="120">
        <f t="shared" si="14"/>
        <v>288381.38999999996</v>
      </c>
      <c r="DB15" s="117"/>
      <c r="DC15" s="170"/>
      <c r="DD15" s="120">
        <v>203.44000000000199</v>
      </c>
      <c r="DE15" s="120">
        <f t="shared" si="15"/>
        <v>288381.39</v>
      </c>
      <c r="DF15" s="117"/>
      <c r="DG15" s="117"/>
      <c r="DH15" s="144"/>
      <c r="DI15" s="170"/>
      <c r="DJ15" s="120">
        <v>360.18000000005122</v>
      </c>
      <c r="DK15" s="120">
        <f t="shared" si="16"/>
        <v>288741.57</v>
      </c>
      <c r="DL15" s="121"/>
      <c r="DM15" s="170"/>
      <c r="DN15" s="120">
        <v>360.180000000051</v>
      </c>
      <c r="DO15" s="120">
        <f t="shared" si="17"/>
        <v>288741.57000000007</v>
      </c>
      <c r="DP15" s="117"/>
      <c r="DQ15" s="117"/>
      <c r="DR15" s="144"/>
      <c r="DS15" s="170"/>
      <c r="DT15" s="120"/>
      <c r="DU15" s="120">
        <v>288741.57</v>
      </c>
      <c r="DV15" s="121"/>
      <c r="DW15" s="144"/>
    </row>
    <row r="16" spans="2:127" s="94" customFormat="1" ht="21" customHeight="1" x14ac:dyDescent="0.25">
      <c r="B16" s="118" t="s">
        <v>117</v>
      </c>
      <c r="C16" s="202"/>
      <c r="D16" s="101">
        <v>328125.09000000003</v>
      </c>
      <c r="E16" s="119"/>
      <c r="F16" s="170"/>
      <c r="G16" s="120"/>
      <c r="H16" s="120">
        <v>328125.09000000003</v>
      </c>
      <c r="I16" s="121"/>
      <c r="J16" s="144"/>
      <c r="K16" s="170"/>
      <c r="L16" s="120">
        <v>-39866.699999999997</v>
      </c>
      <c r="M16" s="120">
        <f t="shared" si="0"/>
        <v>288258.39</v>
      </c>
      <c r="N16" s="121"/>
      <c r="O16" s="170"/>
      <c r="P16" s="120">
        <v>-39866.699999999997</v>
      </c>
      <c r="Q16" s="120">
        <f t="shared" si="1"/>
        <v>288258.39</v>
      </c>
      <c r="R16" s="117"/>
      <c r="S16" s="117"/>
      <c r="T16" s="144"/>
      <c r="U16" s="170"/>
      <c r="V16" s="120">
        <v>21466.720000000001</v>
      </c>
      <c r="W16" s="120">
        <f t="shared" si="2"/>
        <v>309725.11</v>
      </c>
      <c r="X16" s="121"/>
      <c r="Y16" s="170"/>
      <c r="Z16" s="120">
        <v>21466.720000000001</v>
      </c>
      <c r="AA16" s="120">
        <f t="shared" si="3"/>
        <v>309725.11</v>
      </c>
      <c r="AB16" s="117"/>
      <c r="AC16" s="117"/>
      <c r="AD16" s="144"/>
      <c r="AE16" s="170"/>
      <c r="AF16" s="120">
        <v>-56640.9</v>
      </c>
      <c r="AG16" s="120">
        <f t="shared" si="4"/>
        <v>253084.21</v>
      </c>
      <c r="AH16" s="121"/>
      <c r="AI16" s="170"/>
      <c r="AJ16" s="120">
        <v>-56640.9</v>
      </c>
      <c r="AK16" s="120">
        <f t="shared" si="5"/>
        <v>253084.21</v>
      </c>
      <c r="AL16" s="117"/>
      <c r="AM16" s="117"/>
      <c r="AN16" s="144"/>
      <c r="AO16" s="170"/>
      <c r="AP16" s="120">
        <v>16255.610000000015</v>
      </c>
      <c r="AQ16" s="120">
        <f t="shared" si="6"/>
        <v>269339.82</v>
      </c>
      <c r="AR16" s="121"/>
      <c r="AS16" s="170"/>
      <c r="AT16" s="120">
        <v>16255.61</v>
      </c>
      <c r="AU16" s="120">
        <f t="shared" si="7"/>
        <v>269339.82</v>
      </c>
      <c r="AV16" s="117"/>
      <c r="AW16" s="117"/>
      <c r="AX16" s="144"/>
      <c r="AY16" s="191"/>
      <c r="AZ16" s="120">
        <v>4832.1499999999651</v>
      </c>
      <c r="BA16" s="120"/>
      <c r="BB16" s="121"/>
      <c r="BC16" s="170"/>
      <c r="BD16" s="120"/>
      <c r="BE16" s="120">
        <f t="shared" si="8"/>
        <v>274171.96999999997</v>
      </c>
      <c r="BF16" s="117"/>
      <c r="BG16" s="170"/>
      <c r="BH16" s="120">
        <v>9063.69</v>
      </c>
      <c r="BI16" s="120">
        <f t="shared" si="9"/>
        <v>278403.51</v>
      </c>
      <c r="BJ16" s="117"/>
      <c r="BK16" s="117"/>
      <c r="BL16" s="144"/>
      <c r="BM16" s="191"/>
      <c r="BN16" s="120"/>
      <c r="BO16" s="120"/>
      <c r="BP16" s="121"/>
      <c r="BQ16" s="170"/>
      <c r="BR16" s="120">
        <v>7262.3999999999651</v>
      </c>
      <c r="BS16" s="120">
        <f t="shared" si="10"/>
        <v>285665.90999999997</v>
      </c>
      <c r="BT16" s="117"/>
      <c r="BU16" s="117"/>
      <c r="BV16" s="144"/>
      <c r="BW16" s="170"/>
      <c r="BX16" s="120">
        <v>837.95999999996275</v>
      </c>
      <c r="BY16" s="120">
        <f t="shared" si="11"/>
        <v>286503.86999999994</v>
      </c>
      <c r="BZ16" s="117"/>
      <c r="CA16" s="144"/>
      <c r="CB16" s="170"/>
      <c r="CC16" s="120"/>
      <c r="CD16" s="120">
        <v>286503.87</v>
      </c>
      <c r="CE16" s="117"/>
      <c r="CF16" s="144"/>
      <c r="CG16" s="170"/>
      <c r="CH16" s="120">
        <v>1674.0800000000163</v>
      </c>
      <c r="CI16" s="120">
        <f t="shared" si="12"/>
        <v>288177.94999999995</v>
      </c>
      <c r="CJ16" s="121"/>
      <c r="CK16" s="170"/>
      <c r="CL16" s="120">
        <v>1674.0800000000199</v>
      </c>
      <c r="CM16" s="120">
        <f t="shared" si="13"/>
        <v>288177.95</v>
      </c>
      <c r="CN16" s="117"/>
      <c r="CO16" s="117"/>
      <c r="CP16" s="144"/>
      <c r="CQ16" s="191"/>
      <c r="CR16" s="120"/>
      <c r="CS16" s="120"/>
      <c r="CT16" s="121"/>
      <c r="CU16" s="191"/>
      <c r="CV16" s="120"/>
      <c r="CW16" s="120"/>
      <c r="CX16" s="117"/>
      <c r="CY16" s="170"/>
      <c r="CZ16" s="120">
        <v>203.44000000000233</v>
      </c>
      <c r="DA16" s="120">
        <f t="shared" si="14"/>
        <v>288381.38999999996</v>
      </c>
      <c r="DB16" s="117"/>
      <c r="DC16" s="170"/>
      <c r="DD16" s="120">
        <v>203.44000000000199</v>
      </c>
      <c r="DE16" s="120">
        <f t="shared" si="15"/>
        <v>288381.39</v>
      </c>
      <c r="DF16" s="117"/>
      <c r="DG16" s="117"/>
      <c r="DH16" s="144"/>
      <c r="DI16" s="170"/>
      <c r="DJ16" s="120">
        <v>360.18000000005122</v>
      </c>
      <c r="DK16" s="120">
        <f t="shared" si="16"/>
        <v>288741.57</v>
      </c>
      <c r="DL16" s="121"/>
      <c r="DM16" s="170"/>
      <c r="DN16" s="120">
        <v>360.180000000051</v>
      </c>
      <c r="DO16" s="120">
        <f t="shared" si="17"/>
        <v>288741.57000000007</v>
      </c>
      <c r="DP16" s="117"/>
      <c r="DQ16" s="117"/>
      <c r="DR16" s="144"/>
      <c r="DS16" s="170"/>
      <c r="DT16" s="120"/>
      <c r="DU16" s="120">
        <v>288741.57</v>
      </c>
      <c r="DV16" s="121"/>
      <c r="DW16" s="144"/>
    </row>
    <row r="17" spans="2:127" s="94" customFormat="1" ht="21" customHeight="1" x14ac:dyDescent="0.25">
      <c r="B17" s="118" t="s">
        <v>118</v>
      </c>
      <c r="C17" s="202"/>
      <c r="D17" s="101">
        <v>328125.09000000003</v>
      </c>
      <c r="E17" s="119"/>
      <c r="F17" s="170"/>
      <c r="G17" s="120"/>
      <c r="H17" s="120">
        <v>328125.09000000003</v>
      </c>
      <c r="I17" s="121"/>
      <c r="J17" s="144"/>
      <c r="K17" s="170"/>
      <c r="L17" s="120">
        <v>-39866.699999999997</v>
      </c>
      <c r="M17" s="120">
        <f t="shared" si="0"/>
        <v>288258.39</v>
      </c>
      <c r="N17" s="121"/>
      <c r="O17" s="170"/>
      <c r="P17" s="120">
        <v>-39866.699999999997</v>
      </c>
      <c r="Q17" s="120">
        <f t="shared" si="1"/>
        <v>288258.39</v>
      </c>
      <c r="R17" s="117"/>
      <c r="S17" s="117"/>
      <c r="T17" s="144"/>
      <c r="U17" s="170"/>
      <c r="V17" s="120">
        <v>21466.720000000001</v>
      </c>
      <c r="W17" s="120">
        <f t="shared" si="2"/>
        <v>309725.11</v>
      </c>
      <c r="X17" s="121"/>
      <c r="Y17" s="170"/>
      <c r="Z17" s="120">
        <v>21466.720000000001</v>
      </c>
      <c r="AA17" s="120">
        <f t="shared" si="3"/>
        <v>309725.11</v>
      </c>
      <c r="AB17" s="117"/>
      <c r="AC17" s="117"/>
      <c r="AD17" s="144"/>
      <c r="AE17" s="170"/>
      <c r="AF17" s="120">
        <v>-56640.9</v>
      </c>
      <c r="AG17" s="120">
        <f t="shared" si="4"/>
        <v>253084.21</v>
      </c>
      <c r="AH17" s="121"/>
      <c r="AI17" s="170"/>
      <c r="AJ17" s="120">
        <v>-56640.9</v>
      </c>
      <c r="AK17" s="120">
        <f t="shared" si="5"/>
        <v>253084.21</v>
      </c>
      <c r="AL17" s="117"/>
      <c r="AM17" s="117"/>
      <c r="AN17" s="144"/>
      <c r="AO17" s="170"/>
      <c r="AP17" s="120">
        <v>16255.61</v>
      </c>
      <c r="AQ17" s="120">
        <f t="shared" si="6"/>
        <v>269339.82</v>
      </c>
      <c r="AR17" s="121"/>
      <c r="AS17" s="170"/>
      <c r="AT17" s="120">
        <v>16255.61</v>
      </c>
      <c r="AU17" s="120">
        <f t="shared" si="7"/>
        <v>269339.82</v>
      </c>
      <c r="AV17" s="117"/>
      <c r="AW17" s="117"/>
      <c r="AX17" s="144"/>
      <c r="AY17" s="191"/>
      <c r="AZ17" s="120"/>
      <c r="BA17" s="120"/>
      <c r="BB17" s="121"/>
      <c r="BC17" s="170"/>
      <c r="BD17" s="120">
        <v>9063.6900000000023</v>
      </c>
      <c r="BE17" s="120">
        <f t="shared" si="8"/>
        <v>278403.51</v>
      </c>
      <c r="BF17" s="117"/>
      <c r="BG17" s="170"/>
      <c r="BH17" s="120">
        <v>9063.69</v>
      </c>
      <c r="BI17" s="120">
        <f t="shared" si="9"/>
        <v>278403.51</v>
      </c>
      <c r="BJ17" s="117"/>
      <c r="BK17" s="117"/>
      <c r="BL17" s="144"/>
      <c r="BM17" s="191"/>
      <c r="BN17" s="120"/>
      <c r="BO17" s="120"/>
      <c r="BP17" s="121"/>
      <c r="BQ17" s="170"/>
      <c r="BR17" s="120">
        <v>7262.3999999999696</v>
      </c>
      <c r="BS17" s="120">
        <f t="shared" si="10"/>
        <v>285665.90999999997</v>
      </c>
      <c r="BT17" s="117"/>
      <c r="BU17" s="117"/>
      <c r="BV17" s="144"/>
      <c r="BW17" s="170"/>
      <c r="BX17" s="120">
        <v>837.95999999996297</v>
      </c>
      <c r="BY17" s="120">
        <f t="shared" si="11"/>
        <v>286503.86999999994</v>
      </c>
      <c r="BZ17" s="117"/>
      <c r="CA17" s="144"/>
      <c r="CB17" s="170"/>
      <c r="CC17" s="120"/>
      <c r="CD17" s="120">
        <v>286503.87</v>
      </c>
      <c r="CE17" s="117"/>
      <c r="CF17" s="144"/>
      <c r="CG17" s="170"/>
      <c r="CH17" s="120">
        <v>1674.0800000000199</v>
      </c>
      <c r="CI17" s="120">
        <f t="shared" si="12"/>
        <v>288177.94999999995</v>
      </c>
      <c r="CJ17" s="121"/>
      <c r="CK17" s="170"/>
      <c r="CL17" s="120">
        <v>1674.0800000000199</v>
      </c>
      <c r="CM17" s="120">
        <f t="shared" si="13"/>
        <v>288177.95</v>
      </c>
      <c r="CN17" s="117"/>
      <c r="CO17" s="117"/>
      <c r="CP17" s="144"/>
      <c r="CQ17" s="191"/>
      <c r="CR17" s="120"/>
      <c r="CS17" s="120"/>
      <c r="CT17" s="121"/>
      <c r="CU17" s="191"/>
      <c r="CV17" s="120"/>
      <c r="CW17" s="120"/>
      <c r="CX17" s="117"/>
      <c r="CY17" s="170"/>
      <c r="CZ17" s="120">
        <v>203.44000000000199</v>
      </c>
      <c r="DA17" s="120">
        <f t="shared" si="14"/>
        <v>288381.38999999996</v>
      </c>
      <c r="DB17" s="117"/>
      <c r="DC17" s="170"/>
      <c r="DD17" s="120">
        <v>203.44000000000199</v>
      </c>
      <c r="DE17" s="120">
        <f t="shared" si="15"/>
        <v>288381.39</v>
      </c>
      <c r="DF17" s="117"/>
      <c r="DG17" s="117"/>
      <c r="DH17" s="144"/>
      <c r="DI17" s="170"/>
      <c r="DJ17" s="120">
        <v>360.180000000051</v>
      </c>
      <c r="DK17" s="120">
        <f t="shared" si="16"/>
        <v>288741.57</v>
      </c>
      <c r="DL17" s="121"/>
      <c r="DM17" s="170"/>
      <c r="DN17" s="120">
        <v>360.180000000051</v>
      </c>
      <c r="DO17" s="120">
        <f t="shared" si="17"/>
        <v>288741.57000000007</v>
      </c>
      <c r="DP17" s="117"/>
      <c r="DQ17" s="117"/>
      <c r="DR17" s="144"/>
      <c r="DS17" s="170"/>
      <c r="DT17" s="120"/>
      <c r="DU17" s="120">
        <v>288741.57</v>
      </c>
      <c r="DV17" s="121"/>
      <c r="DW17" s="144"/>
    </row>
    <row r="18" spans="2:127" s="94" customFormat="1" ht="21" customHeight="1" x14ac:dyDescent="0.25">
      <c r="B18" s="118" t="s">
        <v>119</v>
      </c>
      <c r="C18" s="202"/>
      <c r="D18" s="101">
        <v>328125.09000000003</v>
      </c>
      <c r="E18" s="119"/>
      <c r="F18" s="170"/>
      <c r="G18" s="120"/>
      <c r="H18" s="120">
        <v>328125.09000000003</v>
      </c>
      <c r="I18" s="121"/>
      <c r="J18" s="144"/>
      <c r="K18" s="170"/>
      <c r="L18" s="120">
        <v>-39866.699999999997</v>
      </c>
      <c r="M18" s="120">
        <f t="shared" si="0"/>
        <v>288258.39</v>
      </c>
      <c r="N18" s="121"/>
      <c r="O18" s="170"/>
      <c r="P18" s="120">
        <v>-39866.699999999997</v>
      </c>
      <c r="Q18" s="120">
        <f t="shared" si="1"/>
        <v>288258.39</v>
      </c>
      <c r="R18" s="117"/>
      <c r="S18" s="117"/>
      <c r="T18" s="144"/>
      <c r="U18" s="170"/>
      <c r="V18" s="120">
        <v>21466.720000000001</v>
      </c>
      <c r="W18" s="120">
        <f t="shared" si="2"/>
        <v>309725.11</v>
      </c>
      <c r="X18" s="121"/>
      <c r="Y18" s="170"/>
      <c r="Z18" s="120">
        <v>21466.720000000001</v>
      </c>
      <c r="AA18" s="120">
        <f t="shared" si="3"/>
        <v>309725.11</v>
      </c>
      <c r="AB18" s="117"/>
      <c r="AC18" s="117"/>
      <c r="AD18" s="144"/>
      <c r="AE18" s="170"/>
      <c r="AF18" s="120">
        <v>-56640.9</v>
      </c>
      <c r="AG18" s="120">
        <f t="shared" si="4"/>
        <v>253084.21</v>
      </c>
      <c r="AH18" s="121"/>
      <c r="AI18" s="170"/>
      <c r="AJ18" s="120">
        <v>-56640.9</v>
      </c>
      <c r="AK18" s="120">
        <f t="shared" si="5"/>
        <v>253084.21</v>
      </c>
      <c r="AL18" s="117"/>
      <c r="AM18" s="117"/>
      <c r="AN18" s="144"/>
      <c r="AO18" s="170"/>
      <c r="AP18" s="120">
        <v>16255.61</v>
      </c>
      <c r="AQ18" s="120">
        <f t="shared" si="6"/>
        <v>269339.82</v>
      </c>
      <c r="AR18" s="121"/>
      <c r="AS18" s="170"/>
      <c r="AT18" s="120">
        <v>16255.61</v>
      </c>
      <c r="AU18" s="120">
        <f t="shared" si="7"/>
        <v>269339.82</v>
      </c>
      <c r="AV18" s="117"/>
      <c r="AW18" s="117"/>
      <c r="AX18" s="144"/>
      <c r="AY18" s="191"/>
      <c r="AZ18" s="120"/>
      <c r="BA18" s="120"/>
      <c r="BB18" s="121"/>
      <c r="BC18" s="170"/>
      <c r="BD18" s="120">
        <v>9063.6900000000023</v>
      </c>
      <c r="BE18" s="120">
        <f t="shared" si="8"/>
        <v>278403.51</v>
      </c>
      <c r="BF18" s="117"/>
      <c r="BG18" s="170"/>
      <c r="BH18" s="120">
        <v>9063.69</v>
      </c>
      <c r="BI18" s="120">
        <f t="shared" si="9"/>
        <v>278403.51</v>
      </c>
      <c r="BJ18" s="117"/>
      <c r="BK18" s="117"/>
      <c r="BL18" s="144"/>
      <c r="BM18" s="191"/>
      <c r="BN18" s="120"/>
      <c r="BO18" s="120"/>
      <c r="BP18" s="121"/>
      <c r="BQ18" s="170"/>
      <c r="BR18" s="120">
        <v>7262.3999999999696</v>
      </c>
      <c r="BS18" s="120">
        <f t="shared" si="10"/>
        <v>285665.90999999997</v>
      </c>
      <c r="BT18" s="117"/>
      <c r="BU18" s="117"/>
      <c r="BV18" s="144"/>
      <c r="BW18" s="170"/>
      <c r="BX18" s="120">
        <v>837.95999999996297</v>
      </c>
      <c r="BY18" s="120">
        <f t="shared" si="11"/>
        <v>286503.86999999994</v>
      </c>
      <c r="BZ18" s="117"/>
      <c r="CA18" s="144"/>
      <c r="CB18" s="170"/>
      <c r="CC18" s="120"/>
      <c r="CD18" s="120">
        <v>286503.87</v>
      </c>
      <c r="CE18" s="117"/>
      <c r="CF18" s="144"/>
      <c r="CG18" s="170"/>
      <c r="CH18" s="120">
        <v>1674.0800000000199</v>
      </c>
      <c r="CI18" s="120">
        <f t="shared" si="12"/>
        <v>288177.94999999995</v>
      </c>
      <c r="CJ18" s="121"/>
      <c r="CK18" s="170"/>
      <c r="CL18" s="120">
        <v>1674.0800000000199</v>
      </c>
      <c r="CM18" s="120">
        <f t="shared" si="13"/>
        <v>288177.95</v>
      </c>
      <c r="CN18" s="117"/>
      <c r="CO18" s="117"/>
      <c r="CP18" s="144"/>
      <c r="CQ18" s="191"/>
      <c r="CR18" s="120"/>
      <c r="CS18" s="120"/>
      <c r="CT18" s="121"/>
      <c r="CU18" s="191"/>
      <c r="CV18" s="120"/>
      <c r="CW18" s="120"/>
      <c r="CX18" s="117"/>
      <c r="CY18" s="170"/>
      <c r="CZ18" s="120">
        <v>203.44000000000199</v>
      </c>
      <c r="DA18" s="120">
        <f t="shared" si="14"/>
        <v>288381.38999999996</v>
      </c>
      <c r="DB18" s="117"/>
      <c r="DC18" s="170"/>
      <c r="DD18" s="120">
        <v>203.44000000000199</v>
      </c>
      <c r="DE18" s="120">
        <f t="shared" si="15"/>
        <v>288381.39</v>
      </c>
      <c r="DF18" s="117"/>
      <c r="DG18" s="117"/>
      <c r="DH18" s="144"/>
      <c r="DI18" s="170"/>
      <c r="DJ18" s="120">
        <v>360.180000000051</v>
      </c>
      <c r="DK18" s="120">
        <f t="shared" si="16"/>
        <v>288741.57</v>
      </c>
      <c r="DL18" s="121"/>
      <c r="DM18" s="170"/>
      <c r="DN18" s="120">
        <v>360.180000000051</v>
      </c>
      <c r="DO18" s="120">
        <f t="shared" si="17"/>
        <v>288741.57000000007</v>
      </c>
      <c r="DP18" s="117"/>
      <c r="DQ18" s="117"/>
      <c r="DR18" s="144"/>
      <c r="DS18" s="170"/>
      <c r="DT18" s="120"/>
      <c r="DU18" s="120">
        <v>288741.57</v>
      </c>
      <c r="DV18" s="121"/>
      <c r="DW18" s="144"/>
    </row>
    <row r="19" spans="2:127" s="94" customFormat="1" ht="21" customHeight="1" x14ac:dyDescent="0.25">
      <c r="B19" s="118" t="s">
        <v>120</v>
      </c>
      <c r="C19" s="202"/>
      <c r="D19" s="101">
        <v>328125.09000000003</v>
      </c>
      <c r="E19" s="119"/>
      <c r="F19" s="170"/>
      <c r="G19" s="120"/>
      <c r="H19" s="120">
        <v>328125.09000000003</v>
      </c>
      <c r="I19" s="121"/>
      <c r="J19" s="144"/>
      <c r="K19" s="170"/>
      <c r="L19" s="120">
        <v>-39866.699999999997</v>
      </c>
      <c r="M19" s="120">
        <f t="shared" si="0"/>
        <v>288258.39</v>
      </c>
      <c r="N19" s="121"/>
      <c r="O19" s="170"/>
      <c r="P19" s="120">
        <v>-39866.699999999997</v>
      </c>
      <c r="Q19" s="120">
        <f t="shared" si="1"/>
        <v>288258.39</v>
      </c>
      <c r="R19" s="117"/>
      <c r="S19" s="117"/>
      <c r="T19" s="144"/>
      <c r="U19" s="170"/>
      <c r="V19" s="120">
        <v>21466.720000000001</v>
      </c>
      <c r="W19" s="120">
        <f t="shared" si="2"/>
        <v>309725.11</v>
      </c>
      <c r="X19" s="121"/>
      <c r="Y19" s="170"/>
      <c r="Z19" s="120">
        <v>21466.720000000001</v>
      </c>
      <c r="AA19" s="120">
        <f t="shared" si="3"/>
        <v>309725.11</v>
      </c>
      <c r="AB19" s="117"/>
      <c r="AC19" s="117"/>
      <c r="AD19" s="144"/>
      <c r="AE19" s="170"/>
      <c r="AF19" s="120">
        <v>-56640.9</v>
      </c>
      <c r="AG19" s="120">
        <f t="shared" si="4"/>
        <v>253084.21</v>
      </c>
      <c r="AH19" s="121"/>
      <c r="AI19" s="170"/>
      <c r="AJ19" s="120">
        <v>-56640.9</v>
      </c>
      <c r="AK19" s="120">
        <f t="shared" si="5"/>
        <v>253084.21</v>
      </c>
      <c r="AL19" s="117"/>
      <c r="AM19" s="117"/>
      <c r="AN19" s="144"/>
      <c r="AO19" s="170"/>
      <c r="AP19" s="120">
        <v>16255.61</v>
      </c>
      <c r="AQ19" s="120">
        <f t="shared" si="6"/>
        <v>269339.82</v>
      </c>
      <c r="AR19" s="121"/>
      <c r="AS19" s="170"/>
      <c r="AT19" s="120">
        <v>16255.61</v>
      </c>
      <c r="AU19" s="120">
        <f t="shared" si="7"/>
        <v>269339.82</v>
      </c>
      <c r="AV19" s="117"/>
      <c r="AW19" s="117"/>
      <c r="AX19" s="144"/>
      <c r="AY19" s="191"/>
      <c r="AZ19" s="120"/>
      <c r="BA19" s="120"/>
      <c r="BB19" s="121"/>
      <c r="BC19" s="170"/>
      <c r="BD19" s="120">
        <v>9063.69</v>
      </c>
      <c r="BE19" s="120">
        <f t="shared" si="8"/>
        <v>278403.51</v>
      </c>
      <c r="BF19" s="117"/>
      <c r="BG19" s="170"/>
      <c r="BH19" s="120">
        <v>9063.69</v>
      </c>
      <c r="BI19" s="120">
        <f t="shared" si="9"/>
        <v>278403.51</v>
      </c>
      <c r="BJ19" s="117"/>
      <c r="BK19" s="117"/>
      <c r="BL19" s="144"/>
      <c r="BM19" s="191"/>
      <c r="BN19" s="120"/>
      <c r="BO19" s="120"/>
      <c r="BP19" s="121"/>
      <c r="BQ19" s="170"/>
      <c r="BR19" s="120">
        <v>7262.3999999999696</v>
      </c>
      <c r="BS19" s="120">
        <f t="shared" si="10"/>
        <v>285665.90999999997</v>
      </c>
      <c r="BT19" s="117"/>
      <c r="BU19" s="117"/>
      <c r="BV19" s="144"/>
      <c r="BW19" s="170"/>
      <c r="BX19" s="120">
        <v>837.95999999996297</v>
      </c>
      <c r="BY19" s="120">
        <f t="shared" si="11"/>
        <v>286503.86999999994</v>
      </c>
      <c r="BZ19" s="117"/>
      <c r="CA19" s="144"/>
      <c r="CB19" s="170"/>
      <c r="CC19" s="120"/>
      <c r="CD19" s="120">
        <v>286503.87</v>
      </c>
      <c r="CE19" s="117"/>
      <c r="CF19" s="144"/>
      <c r="CG19" s="170"/>
      <c r="CH19" s="120">
        <v>1674.0800000000199</v>
      </c>
      <c r="CI19" s="120">
        <f t="shared" si="12"/>
        <v>288177.94999999995</v>
      </c>
      <c r="CJ19" s="121"/>
      <c r="CK19" s="170"/>
      <c r="CL19" s="120">
        <v>1674.0800000000199</v>
      </c>
      <c r="CM19" s="120">
        <f t="shared" si="13"/>
        <v>288177.95</v>
      </c>
      <c r="CN19" s="117"/>
      <c r="CO19" s="117"/>
      <c r="CP19" s="144"/>
      <c r="CQ19" s="191"/>
      <c r="CR19" s="120"/>
      <c r="CS19" s="120"/>
      <c r="CT19" s="121"/>
      <c r="CU19" s="191"/>
      <c r="CV19" s="120"/>
      <c r="CW19" s="120"/>
      <c r="CX19" s="117"/>
      <c r="CY19" s="170"/>
      <c r="CZ19" s="120">
        <v>203.44000000000199</v>
      </c>
      <c r="DA19" s="120">
        <f t="shared" si="14"/>
        <v>288381.38999999996</v>
      </c>
      <c r="DB19" s="117"/>
      <c r="DC19" s="170"/>
      <c r="DD19" s="120">
        <v>203.44000000000199</v>
      </c>
      <c r="DE19" s="120">
        <f t="shared" si="15"/>
        <v>288381.39</v>
      </c>
      <c r="DF19" s="117"/>
      <c r="DG19" s="117"/>
      <c r="DH19" s="144"/>
      <c r="DI19" s="170"/>
      <c r="DJ19" s="120">
        <v>360.180000000051</v>
      </c>
      <c r="DK19" s="120">
        <f t="shared" si="16"/>
        <v>288741.57</v>
      </c>
      <c r="DL19" s="121"/>
      <c r="DM19" s="170"/>
      <c r="DN19" s="120">
        <v>360.180000000051</v>
      </c>
      <c r="DO19" s="120">
        <f t="shared" si="17"/>
        <v>288741.57000000007</v>
      </c>
      <c r="DP19" s="117"/>
      <c r="DQ19" s="117"/>
      <c r="DR19" s="144"/>
      <c r="DS19" s="170"/>
      <c r="DT19" s="120"/>
      <c r="DU19" s="120">
        <v>288741.57</v>
      </c>
      <c r="DV19" s="121"/>
      <c r="DW19" s="144"/>
    </row>
    <row r="20" spans="2:127" s="94" customFormat="1" ht="21" customHeight="1" x14ac:dyDescent="0.25">
      <c r="B20" s="118" t="s">
        <v>121</v>
      </c>
      <c r="C20" s="202"/>
      <c r="D20" s="101">
        <v>328125.09000000003</v>
      </c>
      <c r="E20" s="119"/>
      <c r="F20" s="170"/>
      <c r="G20" s="120"/>
      <c r="H20" s="120">
        <v>328125.09000000003</v>
      </c>
      <c r="I20" s="121"/>
      <c r="J20" s="144"/>
      <c r="K20" s="170"/>
      <c r="L20" s="120">
        <v>-39866.699999999997</v>
      </c>
      <c r="M20" s="120">
        <f t="shared" si="0"/>
        <v>288258.39</v>
      </c>
      <c r="N20" s="121"/>
      <c r="O20" s="170"/>
      <c r="P20" s="120">
        <v>-39866.699999999997</v>
      </c>
      <c r="Q20" s="120">
        <f t="shared" si="1"/>
        <v>288258.39</v>
      </c>
      <c r="R20" s="117"/>
      <c r="S20" s="117"/>
      <c r="T20" s="144"/>
      <c r="U20" s="170"/>
      <c r="V20" s="120">
        <v>21466.720000000001</v>
      </c>
      <c r="W20" s="120">
        <f t="shared" si="2"/>
        <v>309725.11</v>
      </c>
      <c r="X20" s="121"/>
      <c r="Y20" s="170"/>
      <c r="Z20" s="120">
        <v>21466.720000000001</v>
      </c>
      <c r="AA20" s="120">
        <f t="shared" si="3"/>
        <v>309725.11</v>
      </c>
      <c r="AB20" s="117"/>
      <c r="AC20" s="117"/>
      <c r="AD20" s="144"/>
      <c r="AE20" s="170"/>
      <c r="AF20" s="120">
        <v>-56640.9</v>
      </c>
      <c r="AG20" s="120">
        <f>AF20+W20</f>
        <v>253084.21</v>
      </c>
      <c r="AH20" s="121"/>
      <c r="AI20" s="170"/>
      <c r="AJ20" s="120">
        <v>-56640.9</v>
      </c>
      <c r="AK20" s="120">
        <f t="shared" si="5"/>
        <v>253084.21</v>
      </c>
      <c r="AL20" s="117"/>
      <c r="AM20" s="117"/>
      <c r="AN20" s="144"/>
      <c r="AO20" s="170"/>
      <c r="AP20" s="120">
        <v>16255.61</v>
      </c>
      <c r="AQ20" s="120">
        <f t="shared" si="6"/>
        <v>269339.82</v>
      </c>
      <c r="AR20" s="121"/>
      <c r="AS20" s="170"/>
      <c r="AT20" s="120">
        <v>16255.61</v>
      </c>
      <c r="AU20" s="120">
        <f t="shared" si="7"/>
        <v>269339.82</v>
      </c>
      <c r="AV20" s="117"/>
      <c r="AW20" s="117"/>
      <c r="AX20" s="144"/>
      <c r="AY20" s="191"/>
      <c r="AZ20" s="120"/>
      <c r="BA20" s="120"/>
      <c r="BB20" s="121"/>
      <c r="BC20" s="170"/>
      <c r="BD20" s="120">
        <v>9063.69</v>
      </c>
      <c r="BE20" s="120">
        <f t="shared" si="8"/>
        <v>278403.51</v>
      </c>
      <c r="BF20" s="117"/>
      <c r="BG20" s="170"/>
      <c r="BH20" s="120">
        <v>9063.69</v>
      </c>
      <c r="BI20" s="120">
        <f t="shared" si="9"/>
        <v>278403.51</v>
      </c>
      <c r="BJ20" s="117"/>
      <c r="BK20" s="117"/>
      <c r="BL20" s="144"/>
      <c r="BM20" s="191"/>
      <c r="BN20" s="120"/>
      <c r="BO20" s="120"/>
      <c r="BP20" s="121"/>
      <c r="BQ20" s="170"/>
      <c r="BR20" s="120">
        <v>7262.3999999999696</v>
      </c>
      <c r="BS20" s="120">
        <f t="shared" si="10"/>
        <v>285665.90999999997</v>
      </c>
      <c r="BT20" s="117"/>
      <c r="BU20" s="117"/>
      <c r="BV20" s="144"/>
      <c r="BW20" s="170"/>
      <c r="BX20" s="120">
        <v>837.95999999996297</v>
      </c>
      <c r="BY20" s="120">
        <f t="shared" si="11"/>
        <v>286503.86999999994</v>
      </c>
      <c r="BZ20" s="117"/>
      <c r="CA20" s="144"/>
      <c r="CB20" s="170"/>
      <c r="CC20" s="120"/>
      <c r="CD20" s="120">
        <v>286503.87</v>
      </c>
      <c r="CE20" s="117"/>
      <c r="CF20" s="144"/>
      <c r="CG20" s="170"/>
      <c r="CH20" s="120">
        <v>1674.0800000000199</v>
      </c>
      <c r="CI20" s="120">
        <f t="shared" si="12"/>
        <v>288177.94999999995</v>
      </c>
      <c r="CJ20" s="121"/>
      <c r="CK20" s="170"/>
      <c r="CL20" s="120">
        <v>1674.0800000000199</v>
      </c>
      <c r="CM20" s="120">
        <f t="shared" si="13"/>
        <v>288177.95</v>
      </c>
      <c r="CN20" s="117"/>
      <c r="CO20" s="117"/>
      <c r="CP20" s="144"/>
      <c r="CQ20" s="191"/>
      <c r="CR20" s="120"/>
      <c r="CS20" s="120"/>
      <c r="CT20" s="121"/>
      <c r="CU20" s="191"/>
      <c r="CV20" s="120"/>
      <c r="CW20" s="120"/>
      <c r="CX20" s="117"/>
      <c r="CY20" s="170"/>
      <c r="CZ20" s="120">
        <v>203.44000000000199</v>
      </c>
      <c r="DA20" s="120">
        <f t="shared" si="14"/>
        <v>288381.38999999996</v>
      </c>
      <c r="DB20" s="117"/>
      <c r="DC20" s="170"/>
      <c r="DD20" s="120">
        <v>203.44000000000199</v>
      </c>
      <c r="DE20" s="120">
        <f t="shared" si="15"/>
        <v>288381.39</v>
      </c>
      <c r="DF20" s="117"/>
      <c r="DG20" s="117"/>
      <c r="DH20" s="144"/>
      <c r="DI20" s="170"/>
      <c r="DJ20" s="120">
        <v>360.180000000051</v>
      </c>
      <c r="DK20" s="120">
        <f t="shared" si="16"/>
        <v>288741.57</v>
      </c>
      <c r="DL20" s="121"/>
      <c r="DM20" s="170"/>
      <c r="DN20" s="120">
        <v>360.180000000051</v>
      </c>
      <c r="DO20" s="120">
        <f t="shared" si="17"/>
        <v>288741.57000000007</v>
      </c>
      <c r="DP20" s="117"/>
      <c r="DQ20" s="117"/>
      <c r="DR20" s="144"/>
      <c r="DS20" s="170"/>
      <c r="DT20" s="120"/>
      <c r="DU20" s="120">
        <v>288741.57</v>
      </c>
      <c r="DV20" s="121"/>
      <c r="DW20" s="144"/>
    </row>
    <row r="21" spans="2:127" s="94" customFormat="1" ht="21" customHeight="1" x14ac:dyDescent="0.25">
      <c r="B21" s="118" t="s">
        <v>122</v>
      </c>
      <c r="C21" s="203"/>
      <c r="D21" s="104">
        <v>328125.09000000003</v>
      </c>
      <c r="E21" s="119"/>
      <c r="F21" s="171"/>
      <c r="G21" s="120"/>
      <c r="H21" s="120">
        <v>328125.09000000003</v>
      </c>
      <c r="I21" s="121"/>
      <c r="J21" s="144"/>
      <c r="K21" s="171"/>
      <c r="L21" s="120">
        <v>-39866.699999999997</v>
      </c>
      <c r="M21" s="120">
        <f t="shared" si="0"/>
        <v>288258.39</v>
      </c>
      <c r="N21" s="121"/>
      <c r="O21" s="171"/>
      <c r="P21" s="120">
        <v>-39866.699999999997</v>
      </c>
      <c r="Q21" s="120">
        <f t="shared" si="1"/>
        <v>288258.39</v>
      </c>
      <c r="R21" s="117"/>
      <c r="S21" s="117"/>
      <c r="T21" s="144"/>
      <c r="U21" s="171"/>
      <c r="V21" s="120">
        <v>21466.720000000001</v>
      </c>
      <c r="W21" s="120">
        <f t="shared" si="2"/>
        <v>309725.11</v>
      </c>
      <c r="X21" s="121"/>
      <c r="Y21" s="171"/>
      <c r="Z21" s="120">
        <v>21466.720000000001</v>
      </c>
      <c r="AA21" s="120">
        <f t="shared" si="3"/>
        <v>309725.11</v>
      </c>
      <c r="AB21" s="117"/>
      <c r="AC21" s="117"/>
      <c r="AD21" s="144"/>
      <c r="AE21" s="171"/>
      <c r="AF21" s="120">
        <v>-56640.9</v>
      </c>
      <c r="AG21" s="120">
        <f t="shared" si="4"/>
        <v>253084.21</v>
      </c>
      <c r="AH21" s="121"/>
      <c r="AI21" s="171"/>
      <c r="AJ21" s="120">
        <v>-56640.9</v>
      </c>
      <c r="AK21" s="120">
        <f t="shared" si="5"/>
        <v>253084.21</v>
      </c>
      <c r="AL21" s="117"/>
      <c r="AM21" s="117"/>
      <c r="AN21" s="144"/>
      <c r="AO21" s="171"/>
      <c r="AP21" s="120">
        <v>16255.61</v>
      </c>
      <c r="AQ21" s="120">
        <f t="shared" si="6"/>
        <v>269339.82</v>
      </c>
      <c r="AR21" s="121"/>
      <c r="AS21" s="171"/>
      <c r="AT21" s="120">
        <v>16255.61</v>
      </c>
      <c r="AU21" s="120">
        <f t="shared" si="7"/>
        <v>269339.82</v>
      </c>
      <c r="AV21" s="117"/>
      <c r="AW21" s="117"/>
      <c r="AX21" s="144"/>
      <c r="AY21" s="192"/>
      <c r="AZ21" s="120"/>
      <c r="BA21" s="120"/>
      <c r="BB21" s="121"/>
      <c r="BC21" s="171"/>
      <c r="BD21" s="120">
        <v>9063.69</v>
      </c>
      <c r="BE21" s="120">
        <f t="shared" si="8"/>
        <v>278403.51</v>
      </c>
      <c r="BF21" s="117"/>
      <c r="BG21" s="171"/>
      <c r="BH21" s="120">
        <v>9063.69</v>
      </c>
      <c r="BI21" s="120">
        <f t="shared" si="9"/>
        <v>278403.51</v>
      </c>
      <c r="BJ21" s="117"/>
      <c r="BK21" s="117"/>
      <c r="BL21" s="144"/>
      <c r="BM21" s="192"/>
      <c r="BN21" s="120"/>
      <c r="BO21" s="120"/>
      <c r="BP21" s="121"/>
      <c r="BQ21" s="171"/>
      <c r="BR21" s="120">
        <v>7262.3999999999696</v>
      </c>
      <c r="BS21" s="120">
        <f t="shared" si="10"/>
        <v>285665.90999999997</v>
      </c>
      <c r="BT21" s="117"/>
      <c r="BU21" s="117"/>
      <c r="BV21" s="144"/>
      <c r="BW21" s="171"/>
      <c r="BX21" s="120">
        <v>837.95999999996297</v>
      </c>
      <c r="BY21" s="120">
        <f t="shared" si="11"/>
        <v>286503.86999999994</v>
      </c>
      <c r="BZ21" s="117"/>
      <c r="CA21" s="144"/>
      <c r="CB21" s="171"/>
      <c r="CC21" s="120"/>
      <c r="CD21" s="120">
        <v>286503.87</v>
      </c>
      <c r="CE21" s="117"/>
      <c r="CF21" s="144"/>
      <c r="CG21" s="171"/>
      <c r="CH21" s="120">
        <v>1674.0800000000199</v>
      </c>
      <c r="CI21" s="120">
        <f t="shared" si="12"/>
        <v>288177.94999999995</v>
      </c>
      <c r="CJ21" s="121"/>
      <c r="CK21" s="171"/>
      <c r="CL21" s="120">
        <v>1674.0800000000199</v>
      </c>
      <c r="CM21" s="120">
        <f t="shared" si="13"/>
        <v>288177.95</v>
      </c>
      <c r="CN21" s="117"/>
      <c r="CO21" s="117"/>
      <c r="CP21" s="144"/>
      <c r="CQ21" s="192"/>
      <c r="CR21" s="120"/>
      <c r="CS21" s="120"/>
      <c r="CT21" s="121"/>
      <c r="CU21" s="192"/>
      <c r="CV21" s="120"/>
      <c r="CW21" s="120"/>
      <c r="CX21" s="117"/>
      <c r="CY21" s="171"/>
      <c r="CZ21" s="120">
        <v>203.44000000000199</v>
      </c>
      <c r="DA21" s="120">
        <f t="shared" si="14"/>
        <v>288381.38999999996</v>
      </c>
      <c r="DB21" s="117"/>
      <c r="DC21" s="171"/>
      <c r="DD21" s="120">
        <v>203.44000000000199</v>
      </c>
      <c r="DE21" s="120">
        <f t="shared" si="15"/>
        <v>288381.39</v>
      </c>
      <c r="DF21" s="117"/>
      <c r="DG21" s="117"/>
      <c r="DH21" s="144"/>
      <c r="DI21" s="171"/>
      <c r="DJ21" s="120">
        <v>360.180000000051</v>
      </c>
      <c r="DK21" s="120">
        <f t="shared" si="16"/>
        <v>288741.57</v>
      </c>
      <c r="DL21" s="121"/>
      <c r="DM21" s="171"/>
      <c r="DN21" s="120">
        <v>360.180000000051</v>
      </c>
      <c r="DO21" s="120">
        <f t="shared" si="17"/>
        <v>288741.57000000007</v>
      </c>
      <c r="DP21" s="117"/>
      <c r="DQ21" s="117"/>
      <c r="DR21" s="144"/>
      <c r="DS21" s="171"/>
      <c r="DT21" s="120"/>
      <c r="DU21" s="120">
        <v>288741.57</v>
      </c>
      <c r="DV21" s="121"/>
      <c r="DW21" s="144"/>
    </row>
    <row r="22" spans="2:127" s="94" customFormat="1" ht="15" customHeight="1" x14ac:dyDescent="0.25">
      <c r="B22" s="95"/>
      <c r="D22" s="137">
        <f>SUM(D10:D21)</f>
        <v>3937501.0799999996</v>
      </c>
      <c r="E22" s="119"/>
      <c r="F22" s="123"/>
      <c r="G22" s="75">
        <f>SUM(G10:G21)</f>
        <v>0</v>
      </c>
      <c r="H22" s="138">
        <f>SUM(H10:H21)</f>
        <v>3937501.0799999996</v>
      </c>
      <c r="I22" s="119"/>
      <c r="J22" s="144"/>
      <c r="K22" s="123"/>
      <c r="L22" s="75">
        <f>SUM(L10:L21)</f>
        <v>-478400.39999999997</v>
      </c>
      <c r="M22" s="138">
        <f>SUM(M10:M21)</f>
        <v>3459100.6800000011</v>
      </c>
      <c r="N22" s="119"/>
      <c r="O22" s="123"/>
      <c r="P22" s="75">
        <f>SUM(P10:P21)</f>
        <v>-478400.39999999997</v>
      </c>
      <c r="Q22" s="138">
        <f>SUM(Q10:Q21)</f>
        <v>3459100.6800000011</v>
      </c>
      <c r="R22" s="117"/>
      <c r="S22" s="117"/>
      <c r="T22" s="144"/>
      <c r="U22" s="123"/>
      <c r="V22" s="75">
        <f>SUM(V10:V21)</f>
        <v>257600.63999999996</v>
      </c>
      <c r="W22" s="138">
        <f>SUM(W10:W21)</f>
        <v>3716701.3199999989</v>
      </c>
      <c r="X22" s="119"/>
      <c r="Y22" s="123"/>
      <c r="Z22" s="75">
        <f>SUM(Z10:Z21)</f>
        <v>257600.63999999996</v>
      </c>
      <c r="AA22" s="138">
        <f>SUM(AA10:AA21)</f>
        <v>3716701.3199999989</v>
      </c>
      <c r="AB22" s="117"/>
      <c r="AC22" s="117"/>
      <c r="AD22" s="144"/>
      <c r="AE22" s="123"/>
      <c r="AF22" s="75">
        <f>SUM(AF10:AF21)</f>
        <v>-679690.80000000016</v>
      </c>
      <c r="AG22" s="138">
        <f>SUM(AG10:AG21)</f>
        <v>3037010.52</v>
      </c>
      <c r="AH22" s="119"/>
      <c r="AI22" s="123"/>
      <c r="AJ22" s="75">
        <f>SUM(AJ10:AJ21)</f>
        <v>-679690.80000000016</v>
      </c>
      <c r="AK22" s="138">
        <f>SUM(AK10:AK21)</f>
        <v>3037010.52</v>
      </c>
      <c r="AL22" s="117"/>
      <c r="AM22" s="117"/>
      <c r="AN22" s="144"/>
      <c r="AO22" s="123"/>
      <c r="AP22" s="75">
        <f>SUM(AP10:AP21)</f>
        <v>113789.27000000003</v>
      </c>
      <c r="AQ22" s="138">
        <f>SUM(AQ10:AQ21)</f>
        <v>3150799.7899999996</v>
      </c>
      <c r="AR22" s="119"/>
      <c r="AS22" s="123"/>
      <c r="AT22" s="75">
        <f>SUM(AT10:AT21)</f>
        <v>195067.32</v>
      </c>
      <c r="AU22" s="138">
        <f>SUM(AU10:AU21)</f>
        <v>3232077.84</v>
      </c>
      <c r="AV22" s="117"/>
      <c r="AW22" s="117"/>
      <c r="AX22" s="144"/>
      <c r="AY22" s="123"/>
      <c r="AZ22" s="75">
        <f>SUM(AZ10:AZ21)</f>
        <v>9664.2999999999302</v>
      </c>
      <c r="BA22" s="143">
        <f>SUM(BA10:BA21)</f>
        <v>0</v>
      </c>
      <c r="BB22" s="119"/>
      <c r="BC22" s="123"/>
      <c r="BD22" s="75">
        <f>SUM(BD10:BD21)</f>
        <v>45318.450000000012</v>
      </c>
      <c r="BE22" s="138">
        <f>SUM(BE10:BE21)</f>
        <v>3205782.5399999991</v>
      </c>
      <c r="BF22" s="117"/>
      <c r="BG22" s="123"/>
      <c r="BH22" s="75">
        <f>SUM(BH10:BH21)</f>
        <v>108764.28000000003</v>
      </c>
      <c r="BI22" s="138">
        <f>SUM(BI10:BI21)</f>
        <v>3340842.1199999992</v>
      </c>
      <c r="BJ22" s="117"/>
      <c r="BK22" s="117"/>
      <c r="BL22" s="144"/>
      <c r="BM22" s="123"/>
      <c r="BN22" s="75">
        <f>SUM(BN10:BN21)</f>
        <v>772.81599999999162</v>
      </c>
      <c r="BO22" s="143">
        <f>SUM(BO10:BO21)</f>
        <v>0</v>
      </c>
      <c r="BP22" s="119"/>
      <c r="BQ22" s="123"/>
      <c r="BR22" s="75">
        <f>SUM(BR10:BR21)</f>
        <v>50836.799999999785</v>
      </c>
      <c r="BS22" s="138">
        <f>SUM(BS10:BS21)</f>
        <v>3392451.7360000005</v>
      </c>
      <c r="BT22" s="117"/>
      <c r="BU22" s="117"/>
      <c r="BV22" s="144"/>
      <c r="BW22" s="123"/>
      <c r="BX22" s="75">
        <f>SUM(BX10:BX21)</f>
        <v>5865.7199999997392</v>
      </c>
      <c r="BY22" s="138">
        <f>SUM(BY10:BY21)</f>
        <v>3398317.4560000002</v>
      </c>
      <c r="BZ22" s="117"/>
      <c r="CA22" s="144"/>
      <c r="CB22" s="123"/>
      <c r="CC22" s="75">
        <f>SUM(CC10:CC21)</f>
        <v>0</v>
      </c>
      <c r="CD22" s="138">
        <f>SUM(CD10:CD21)</f>
        <v>3438046.4400000009</v>
      </c>
      <c r="CE22" s="117"/>
      <c r="CF22" s="144"/>
      <c r="CG22" s="123"/>
      <c r="CH22" s="75">
        <f>SUM(CH10:CH21)</f>
        <v>11718.560000000132</v>
      </c>
      <c r="CI22" s="138">
        <f>SUM(CI10:CI21)</f>
        <v>3410036.0160000008</v>
      </c>
      <c r="CJ22" s="119"/>
      <c r="CK22" s="123"/>
      <c r="CL22" s="75">
        <f>SUM(CL10:CL21)</f>
        <v>20088.960000000232</v>
      </c>
      <c r="CM22" s="138">
        <f>SUM(CM10:CM21)</f>
        <v>3458135.4000000004</v>
      </c>
      <c r="CN22" s="117"/>
      <c r="CO22" s="117"/>
      <c r="CP22" s="144"/>
      <c r="CQ22" s="123"/>
      <c r="CR22" s="75">
        <f>SUM(CR10:CR21)</f>
        <v>357.1609999999734</v>
      </c>
      <c r="CS22" s="143">
        <f>SUM(CS10:CS21)</f>
        <v>0</v>
      </c>
      <c r="CT22" s="119"/>
      <c r="CU22" s="123"/>
      <c r="CV22" s="75">
        <f>SUM(CV10:CV21)</f>
        <v>57</v>
      </c>
      <c r="CW22" s="143">
        <f>SUM(CW10:CW21)</f>
        <v>0</v>
      </c>
      <c r="CX22" s="117"/>
      <c r="CY22" s="123"/>
      <c r="CZ22" s="75">
        <f>SUM(CZ10:CZ21)</f>
        <v>1424.0800000000145</v>
      </c>
      <c r="DA22" s="138">
        <f>SUM(DA10:DA21)</f>
        <v>3411874.2570000002</v>
      </c>
      <c r="DB22" s="117"/>
      <c r="DC22" s="123"/>
      <c r="DD22" s="75">
        <f>SUM(DD10:DD21)</f>
        <v>2441.2800000000238</v>
      </c>
      <c r="DE22" s="138">
        <f>SUM(DE10:DE21)</f>
        <v>3460576.6800000011</v>
      </c>
      <c r="DF22" s="117"/>
      <c r="DG22" s="117"/>
      <c r="DH22" s="144"/>
      <c r="DI22" s="123"/>
      <c r="DJ22" s="75">
        <f>SUM(DJ10:DJ21)</f>
        <v>2521.2600000003576</v>
      </c>
      <c r="DK22" s="138">
        <f>SUM(DK10:DK21)</f>
        <v>3414395.5169999995</v>
      </c>
      <c r="DL22" s="119"/>
      <c r="DM22" s="123"/>
      <c r="DN22" s="75">
        <f>SUM(DN10:DN21)</f>
        <v>4322.1600000006138</v>
      </c>
      <c r="DO22" s="138">
        <f>SUM(DO10:DO21)</f>
        <v>3464898.8400000017</v>
      </c>
      <c r="DP22" s="117"/>
      <c r="DQ22" s="117"/>
      <c r="DR22" s="144"/>
      <c r="DS22" s="123"/>
      <c r="DT22" s="75">
        <f>SUM(DT10:DT21)</f>
        <v>0</v>
      </c>
      <c r="DU22" s="138">
        <f>SUM(DU10:DU21)</f>
        <v>3464898.8399999994</v>
      </c>
      <c r="DV22" s="119"/>
      <c r="DW22" s="144"/>
    </row>
    <row r="23" spans="2:127" ht="15.75" thickBot="1" x14ac:dyDescent="0.3">
      <c r="E23" s="125"/>
      <c r="F23" s="126"/>
      <c r="I23" s="125"/>
      <c r="J23" s="144"/>
      <c r="K23" s="126"/>
      <c r="N23" s="125"/>
      <c r="O23" s="126"/>
      <c r="T23" s="144"/>
      <c r="U23" s="126"/>
      <c r="X23" s="125"/>
      <c r="Y23" s="126"/>
      <c r="AD23" s="144"/>
      <c r="AE23" s="126"/>
      <c r="AH23" s="125"/>
      <c r="AI23" s="126"/>
      <c r="AN23" s="144"/>
      <c r="AO23" s="126"/>
      <c r="AR23" s="125"/>
      <c r="AS23" s="126"/>
      <c r="AX23" s="144"/>
      <c r="AY23" s="126"/>
      <c r="BB23" s="125"/>
      <c r="BC23" s="126"/>
      <c r="BG23" s="126"/>
      <c r="BL23" s="144"/>
      <c r="BM23" s="126"/>
      <c r="BP23" s="125"/>
      <c r="BQ23" s="126"/>
      <c r="BV23" s="144"/>
      <c r="BW23" s="126"/>
      <c r="CA23" s="144"/>
      <c r="CB23" s="126"/>
      <c r="CF23" s="144"/>
      <c r="CG23" s="126"/>
      <c r="CJ23" s="125"/>
      <c r="CK23" s="126"/>
      <c r="CP23" s="144"/>
      <c r="CQ23" s="126"/>
      <c r="CT23" s="125"/>
      <c r="CU23" s="126"/>
      <c r="CY23" s="126"/>
      <c r="DC23" s="126"/>
      <c r="DH23" s="144"/>
      <c r="DI23" s="126"/>
      <c r="DL23" s="125"/>
      <c r="DM23" s="126"/>
      <c r="DR23" s="144"/>
      <c r="DS23" s="126"/>
      <c r="DV23" s="125"/>
      <c r="DW23" s="144"/>
    </row>
    <row r="24" spans="2:127" ht="16.5" thickTop="1" thickBot="1" x14ac:dyDescent="0.3">
      <c r="E24" s="125"/>
      <c r="F24" s="127"/>
      <c r="G24" s="128" t="s">
        <v>108</v>
      </c>
      <c r="I24" s="125"/>
      <c r="J24" s="145"/>
      <c r="K24" s="127"/>
      <c r="L24" s="128" t="s">
        <v>108</v>
      </c>
      <c r="N24" s="125"/>
      <c r="O24" s="127"/>
      <c r="P24" s="128" t="s">
        <v>108</v>
      </c>
      <c r="T24" s="145"/>
      <c r="U24" s="127"/>
      <c r="V24" s="128" t="s">
        <v>108</v>
      </c>
      <c r="X24" s="125"/>
      <c r="Y24" s="127"/>
      <c r="Z24" s="128" t="s">
        <v>108</v>
      </c>
      <c r="AD24" s="145"/>
      <c r="AE24" s="127"/>
      <c r="AF24" s="128" t="s">
        <v>108</v>
      </c>
      <c r="AH24" s="125"/>
      <c r="AI24" s="127"/>
      <c r="AJ24" s="128" t="s">
        <v>108</v>
      </c>
      <c r="AN24" s="145"/>
      <c r="AO24" s="127"/>
      <c r="AP24" s="128" t="s">
        <v>108</v>
      </c>
      <c r="AR24" s="125"/>
      <c r="AS24" s="127"/>
      <c r="AT24" s="128" t="s">
        <v>108</v>
      </c>
      <c r="AX24" s="145"/>
      <c r="AY24" s="127"/>
      <c r="AZ24" s="128" t="s">
        <v>108</v>
      </c>
      <c r="BB24" s="125"/>
      <c r="BC24" s="127"/>
      <c r="BD24" s="128" t="s">
        <v>108</v>
      </c>
      <c r="BG24" s="127"/>
      <c r="BH24" s="128" t="s">
        <v>108</v>
      </c>
      <c r="BL24" s="145"/>
      <c r="BM24" s="127">
        <v>43465</v>
      </c>
      <c r="BN24" s="128" t="s">
        <v>108</v>
      </c>
      <c r="BP24" s="125"/>
      <c r="BQ24" s="127"/>
      <c r="BR24" s="128" t="s">
        <v>108</v>
      </c>
      <c r="BV24" s="145"/>
      <c r="BW24" s="127"/>
      <c r="BX24" s="128" t="s">
        <v>108</v>
      </c>
      <c r="CA24" s="145"/>
      <c r="CB24" s="127"/>
      <c r="CC24" s="128" t="s">
        <v>108</v>
      </c>
      <c r="CF24" s="145"/>
      <c r="CG24" s="127"/>
      <c r="CH24" s="128" t="s">
        <v>108</v>
      </c>
      <c r="CJ24" s="125"/>
      <c r="CK24" s="127"/>
      <c r="CL24" s="128" t="s">
        <v>108</v>
      </c>
      <c r="CP24" s="145"/>
      <c r="CQ24" s="127">
        <v>43453</v>
      </c>
      <c r="CR24" s="128" t="s">
        <v>108</v>
      </c>
      <c r="CT24" s="125"/>
      <c r="CU24" s="127">
        <v>43465</v>
      </c>
      <c r="CV24" s="128" t="s">
        <v>108</v>
      </c>
      <c r="CY24" s="127"/>
      <c r="CZ24" s="128" t="s">
        <v>108</v>
      </c>
      <c r="DC24" s="127"/>
      <c r="DD24" s="128" t="s">
        <v>108</v>
      </c>
      <c r="DH24" s="145"/>
      <c r="DI24" s="127"/>
      <c r="DJ24" s="128" t="s">
        <v>108</v>
      </c>
      <c r="DL24" s="125"/>
      <c r="DM24" s="127"/>
      <c r="DN24" s="128" t="s">
        <v>108</v>
      </c>
      <c r="DR24" s="145"/>
      <c r="DS24" s="127"/>
      <c r="DT24" s="128" t="s">
        <v>108</v>
      </c>
      <c r="DV24" s="125"/>
      <c r="DW24" s="145"/>
    </row>
    <row r="25" spans="2:127" ht="16.5" thickTop="1" thickBot="1" x14ac:dyDescent="0.3">
      <c r="E25" s="125"/>
      <c r="F25" s="129"/>
      <c r="G25" s="130" t="s">
        <v>109</v>
      </c>
      <c r="I25" s="125"/>
      <c r="J25" s="145"/>
      <c r="K25" s="129"/>
      <c r="L25" s="130" t="s">
        <v>109</v>
      </c>
      <c r="N25" s="125"/>
      <c r="O25" s="129"/>
      <c r="P25" s="130" t="s">
        <v>109</v>
      </c>
      <c r="T25" s="145"/>
      <c r="U25" s="129"/>
      <c r="V25" s="130" t="s">
        <v>109</v>
      </c>
      <c r="X25" s="125"/>
      <c r="Y25" s="129"/>
      <c r="Z25" s="130" t="s">
        <v>109</v>
      </c>
      <c r="AD25" s="145"/>
      <c r="AE25" s="129"/>
      <c r="AF25" s="130" t="s">
        <v>109</v>
      </c>
      <c r="AH25" s="125"/>
      <c r="AI25" s="129"/>
      <c r="AJ25" s="130" t="s">
        <v>109</v>
      </c>
      <c r="AN25" s="145"/>
      <c r="AO25" s="129"/>
      <c r="AP25" s="130" t="s">
        <v>109</v>
      </c>
      <c r="AR25" s="125"/>
      <c r="AS25" s="129"/>
      <c r="AT25" s="130" t="s">
        <v>109</v>
      </c>
      <c r="AX25" s="145"/>
      <c r="AY25" s="129"/>
      <c r="AZ25" s="130" t="s">
        <v>109</v>
      </c>
      <c r="BB25" s="125"/>
      <c r="BC25" s="129"/>
      <c r="BD25" s="130" t="s">
        <v>109</v>
      </c>
      <c r="BG25" s="129"/>
      <c r="BH25" s="130" t="s">
        <v>109</v>
      </c>
      <c r="BL25" s="145"/>
      <c r="BM25" s="129">
        <v>43453</v>
      </c>
      <c r="BN25" s="130" t="s">
        <v>109</v>
      </c>
      <c r="BP25" s="125"/>
      <c r="BQ25" s="129"/>
      <c r="BR25" s="130" t="s">
        <v>109</v>
      </c>
      <c r="BV25" s="145"/>
      <c r="BW25" s="129"/>
      <c r="BX25" s="130" t="s">
        <v>109</v>
      </c>
      <c r="CA25" s="145"/>
      <c r="CB25" s="129"/>
      <c r="CC25" s="130" t="s">
        <v>109</v>
      </c>
      <c r="CF25" s="145"/>
      <c r="CG25" s="129"/>
      <c r="CH25" s="130" t="s">
        <v>109</v>
      </c>
      <c r="CJ25" s="125"/>
      <c r="CK25" s="129"/>
      <c r="CL25" s="130" t="s">
        <v>109</v>
      </c>
      <c r="CP25" s="145"/>
      <c r="CQ25" s="129">
        <v>43434</v>
      </c>
      <c r="CR25" s="130" t="s">
        <v>109</v>
      </c>
      <c r="CT25" s="125"/>
      <c r="CU25" s="129">
        <v>43453</v>
      </c>
      <c r="CV25" s="130" t="s">
        <v>109</v>
      </c>
      <c r="CY25" s="129"/>
      <c r="CZ25" s="130" t="s">
        <v>109</v>
      </c>
      <c r="DC25" s="129"/>
      <c r="DD25" s="130" t="s">
        <v>109</v>
      </c>
      <c r="DH25" s="145"/>
      <c r="DI25" s="129"/>
      <c r="DJ25" s="130" t="s">
        <v>109</v>
      </c>
      <c r="DL25" s="125"/>
      <c r="DM25" s="129"/>
      <c r="DN25" s="130" t="s">
        <v>109</v>
      </c>
      <c r="DR25" s="145"/>
      <c r="DS25" s="129"/>
      <c r="DT25" s="130" t="s">
        <v>109</v>
      </c>
      <c r="DV25" s="125"/>
      <c r="DW25" s="145"/>
    </row>
    <row r="26" spans="2:127" ht="21.75" thickTop="1" x14ac:dyDescent="0.25">
      <c r="D26" s="131"/>
      <c r="E26" s="125"/>
      <c r="F26" s="132">
        <f>F24-F25</f>
        <v>0</v>
      </c>
      <c r="G26" s="133" t="s">
        <v>105</v>
      </c>
      <c r="I26" s="125"/>
      <c r="J26" s="145"/>
      <c r="K26" s="132">
        <f>K24-K25</f>
        <v>0</v>
      </c>
      <c r="L26" s="133" t="s">
        <v>105</v>
      </c>
      <c r="N26" s="125"/>
      <c r="O26" s="132">
        <f>O24-O25</f>
        <v>0</v>
      </c>
      <c r="P26" s="133" t="s">
        <v>105</v>
      </c>
      <c r="T26" s="145"/>
      <c r="U26" s="132">
        <f>U24-U25</f>
        <v>0</v>
      </c>
      <c r="V26" s="133" t="s">
        <v>105</v>
      </c>
      <c r="X26" s="125"/>
      <c r="Y26" s="132">
        <f>Y24-Y25</f>
        <v>0</v>
      </c>
      <c r="Z26" s="133" t="s">
        <v>105</v>
      </c>
      <c r="AD26" s="145"/>
      <c r="AE26" s="132">
        <f>AE24-AE25</f>
        <v>0</v>
      </c>
      <c r="AF26" s="133" t="s">
        <v>105</v>
      </c>
      <c r="AH26" s="125"/>
      <c r="AI26" s="132">
        <f>AI24-AI25</f>
        <v>0</v>
      </c>
      <c r="AJ26" s="133" t="s">
        <v>105</v>
      </c>
      <c r="AN26" s="145"/>
      <c r="AO26" s="132">
        <f>AO24-AO25</f>
        <v>0</v>
      </c>
      <c r="AP26" s="133" t="s">
        <v>105</v>
      </c>
      <c r="AR26" s="125"/>
      <c r="AS26" s="132">
        <f>AS24-AS25</f>
        <v>0</v>
      </c>
      <c r="AT26" s="133" t="s">
        <v>105</v>
      </c>
      <c r="AX26" s="145"/>
      <c r="AY26" s="132">
        <f>AY24-AY25</f>
        <v>0</v>
      </c>
      <c r="AZ26" s="133" t="s">
        <v>105</v>
      </c>
      <c r="BB26" s="125"/>
      <c r="BC26" s="132">
        <f>BC24-BC25</f>
        <v>0</v>
      </c>
      <c r="BD26" s="133" t="s">
        <v>105</v>
      </c>
      <c r="BG26" s="132">
        <f>BG24-BG25</f>
        <v>0</v>
      </c>
      <c r="BH26" s="133" t="s">
        <v>105</v>
      </c>
      <c r="BL26" s="145"/>
      <c r="BM26" s="132">
        <f>BM24-BM25</f>
        <v>12</v>
      </c>
      <c r="BN26" s="133" t="s">
        <v>105</v>
      </c>
      <c r="BP26" s="125"/>
      <c r="BQ26" s="132">
        <f>BQ24-BQ25</f>
        <v>0</v>
      </c>
      <c r="BR26" s="133" t="s">
        <v>105</v>
      </c>
      <c r="BV26" s="145"/>
      <c r="BW26" s="132">
        <f>BW24-BW25</f>
        <v>0</v>
      </c>
      <c r="BX26" s="133" t="s">
        <v>105</v>
      </c>
      <c r="CA26" s="145"/>
      <c r="CB26" s="132">
        <f>CB24-CB25</f>
        <v>0</v>
      </c>
      <c r="CC26" s="133" t="s">
        <v>105</v>
      </c>
      <c r="CF26" s="145"/>
      <c r="CG26" s="132">
        <f>CG24-CG25</f>
        <v>0</v>
      </c>
      <c r="CH26" s="133" t="s">
        <v>105</v>
      </c>
      <c r="CJ26" s="125"/>
      <c r="CK26" s="132">
        <f>CK24-CK25</f>
        <v>0</v>
      </c>
      <c r="CL26" s="133" t="s">
        <v>105</v>
      </c>
      <c r="CP26" s="145"/>
      <c r="CQ26" s="132">
        <f>CQ24-CQ25</f>
        <v>19</v>
      </c>
      <c r="CR26" s="133" t="s">
        <v>105</v>
      </c>
      <c r="CT26" s="125"/>
      <c r="CU26" s="132">
        <f>CU24-CU25</f>
        <v>12</v>
      </c>
      <c r="CV26" s="133" t="s">
        <v>105</v>
      </c>
      <c r="CY26" s="132">
        <f>CY24-CY25</f>
        <v>0</v>
      </c>
      <c r="CZ26" s="133" t="s">
        <v>105</v>
      </c>
      <c r="DC26" s="132">
        <f>DC24-DC25</f>
        <v>0</v>
      </c>
      <c r="DD26" s="133" t="s">
        <v>105</v>
      </c>
      <c r="DH26" s="145"/>
      <c r="DI26" s="132">
        <f>DI24-DI25</f>
        <v>0</v>
      </c>
      <c r="DJ26" s="133" t="s">
        <v>105</v>
      </c>
      <c r="DL26" s="125"/>
      <c r="DM26" s="132">
        <f>DM24-DM25</f>
        <v>0</v>
      </c>
      <c r="DN26" s="133" t="s">
        <v>105</v>
      </c>
      <c r="DR26" s="145"/>
      <c r="DS26" s="132">
        <f>DS24-DS25</f>
        <v>0</v>
      </c>
      <c r="DT26" s="133" t="s">
        <v>105</v>
      </c>
      <c r="DV26" s="125"/>
      <c r="DW26" s="145"/>
    </row>
    <row r="27" spans="2:127" x14ac:dyDescent="0.25">
      <c r="F27" s="91"/>
      <c r="G27" s="130"/>
      <c r="K27" s="91"/>
      <c r="L27" s="130"/>
      <c r="O27" s="91"/>
      <c r="P27" s="130"/>
      <c r="U27" s="91"/>
      <c r="V27" s="130"/>
      <c r="Y27" s="91"/>
      <c r="Z27" s="130"/>
      <c r="AE27" s="91"/>
      <c r="AF27" s="130"/>
      <c r="AI27" s="91"/>
      <c r="AJ27" s="130"/>
      <c r="AO27" s="91"/>
      <c r="AP27" s="130"/>
      <c r="AS27" s="91"/>
      <c r="AT27" s="130"/>
      <c r="AY27" s="91"/>
      <c r="AZ27" s="130"/>
      <c r="BC27" s="91"/>
      <c r="BD27" s="130"/>
      <c r="BG27" s="91"/>
      <c r="BH27" s="130"/>
      <c r="BM27" s="91"/>
      <c r="BN27" s="130"/>
      <c r="BQ27" s="91"/>
      <c r="BR27" s="130"/>
      <c r="BW27" s="91"/>
      <c r="BX27" s="130"/>
      <c r="CB27" s="91"/>
      <c r="CC27" s="130"/>
      <c r="CG27" s="91"/>
      <c r="CH27" s="130"/>
      <c r="CK27" s="91"/>
      <c r="CL27" s="130"/>
      <c r="CQ27" s="91"/>
      <c r="CR27" s="130"/>
      <c r="CU27" s="91"/>
      <c r="CV27" s="130"/>
      <c r="CY27" s="91"/>
      <c r="CZ27" s="130"/>
      <c r="DC27" s="91"/>
      <c r="DD27" s="130"/>
      <c r="DI27" s="91"/>
      <c r="DJ27" s="130"/>
      <c r="DM27" s="91"/>
      <c r="DN27" s="130"/>
      <c r="DS27" s="91"/>
      <c r="DT27" s="130"/>
    </row>
    <row r="28" spans="2:127" x14ac:dyDescent="0.25">
      <c r="F28" s="134"/>
      <c r="K28" s="134"/>
      <c r="O28" s="134"/>
      <c r="U28" s="134"/>
      <c r="Y28" s="134"/>
      <c r="AE28" s="134"/>
      <c r="AI28" s="134"/>
      <c r="AO28" s="134"/>
      <c r="AS28" s="134"/>
      <c r="AY28" s="134"/>
      <c r="BC28" s="134"/>
      <c r="BG28" s="134"/>
      <c r="BM28" s="134"/>
      <c r="BQ28" s="134"/>
      <c r="BW28" s="134"/>
      <c r="CB28" s="134"/>
      <c r="CG28" s="134"/>
      <c r="CK28" s="134"/>
      <c r="CQ28" s="134"/>
      <c r="CU28" s="134"/>
      <c r="CY28" s="134"/>
      <c r="DC28" s="134"/>
      <c r="DI28" s="134"/>
      <c r="DM28" s="134"/>
      <c r="DS28" s="134"/>
    </row>
    <row r="29" spans="2:127" x14ac:dyDescent="0.25">
      <c r="F29" s="134"/>
      <c r="G29" s="128" t="s">
        <v>108</v>
      </c>
      <c r="K29" s="134"/>
      <c r="L29" s="128" t="s">
        <v>108</v>
      </c>
      <c r="O29" s="134"/>
      <c r="P29" s="128" t="s">
        <v>108</v>
      </c>
      <c r="U29" s="134"/>
      <c r="V29" s="128" t="s">
        <v>108</v>
      </c>
      <c r="Y29" s="134"/>
      <c r="Z29" s="128" t="s">
        <v>108</v>
      </c>
      <c r="AE29" s="134"/>
      <c r="AF29" s="128" t="s">
        <v>108</v>
      </c>
      <c r="AI29" s="134"/>
      <c r="AJ29" s="128" t="s">
        <v>108</v>
      </c>
      <c r="AO29" s="134"/>
      <c r="AP29" s="128" t="s">
        <v>108</v>
      </c>
      <c r="AS29" s="134"/>
      <c r="AT29" s="128" t="s">
        <v>108</v>
      </c>
      <c r="AY29" s="134"/>
      <c r="AZ29" s="128" t="s">
        <v>108</v>
      </c>
      <c r="BC29" s="134"/>
      <c r="BD29" s="128" t="s">
        <v>108</v>
      </c>
      <c r="BG29" s="134"/>
      <c r="BH29" s="128" t="s">
        <v>108</v>
      </c>
      <c r="BM29" s="134"/>
      <c r="BN29" s="128" t="s">
        <v>108</v>
      </c>
      <c r="BQ29" s="134"/>
      <c r="BR29" s="128" t="s">
        <v>108</v>
      </c>
      <c r="BW29" s="134"/>
      <c r="BX29" s="128" t="s">
        <v>108</v>
      </c>
      <c r="CB29" s="134"/>
      <c r="CC29" s="128" t="s">
        <v>108</v>
      </c>
      <c r="CG29" s="134"/>
      <c r="CH29" s="128" t="s">
        <v>108</v>
      </c>
      <c r="CK29" s="134"/>
      <c r="CL29" s="128" t="s">
        <v>108</v>
      </c>
      <c r="CQ29" s="134"/>
      <c r="CR29" s="128" t="s">
        <v>108</v>
      </c>
      <c r="CU29" s="134"/>
      <c r="CV29" s="128" t="s">
        <v>108</v>
      </c>
      <c r="CY29" s="134"/>
      <c r="CZ29" s="128" t="s">
        <v>108</v>
      </c>
      <c r="DC29" s="134"/>
      <c r="DD29" s="128" t="s">
        <v>108</v>
      </c>
      <c r="DI29" s="134"/>
      <c r="DJ29" s="128" t="s">
        <v>108</v>
      </c>
      <c r="DM29" s="134"/>
      <c r="DN29" s="128" t="s">
        <v>108</v>
      </c>
      <c r="DS29" s="134"/>
      <c r="DT29" s="128" t="s">
        <v>108</v>
      </c>
    </row>
    <row r="30" spans="2:127" x14ac:dyDescent="0.25">
      <c r="F30" s="135"/>
      <c r="G30" s="117" t="s">
        <v>110</v>
      </c>
      <c r="K30" s="135"/>
      <c r="L30" s="117" t="s">
        <v>110</v>
      </c>
      <c r="O30" s="135"/>
      <c r="P30" s="117" t="s">
        <v>110</v>
      </c>
      <c r="U30" s="135"/>
      <c r="V30" s="117" t="s">
        <v>110</v>
      </c>
      <c r="Y30" s="135"/>
      <c r="Z30" s="117" t="s">
        <v>110</v>
      </c>
      <c r="AE30" s="135"/>
      <c r="AF30" s="117" t="s">
        <v>110</v>
      </c>
      <c r="AI30" s="135"/>
      <c r="AJ30" s="117" t="s">
        <v>110</v>
      </c>
      <c r="AO30" s="135"/>
      <c r="AP30" s="117" t="s">
        <v>110</v>
      </c>
      <c r="AS30" s="135"/>
      <c r="AT30" s="117" t="s">
        <v>110</v>
      </c>
      <c r="AY30" s="135"/>
      <c r="AZ30" s="117" t="s">
        <v>110</v>
      </c>
      <c r="BC30" s="135"/>
      <c r="BD30" s="117" t="s">
        <v>110</v>
      </c>
      <c r="BG30" s="135"/>
      <c r="BH30" s="117" t="s">
        <v>110</v>
      </c>
      <c r="BM30" s="135"/>
      <c r="BN30" s="117" t="s">
        <v>110</v>
      </c>
      <c r="BQ30" s="135"/>
      <c r="BR30" s="117" t="s">
        <v>110</v>
      </c>
      <c r="BW30" s="135"/>
      <c r="BX30" s="117" t="s">
        <v>110</v>
      </c>
      <c r="CB30" s="135"/>
      <c r="CC30" s="117" t="s">
        <v>110</v>
      </c>
      <c r="CG30" s="135"/>
      <c r="CH30" s="117" t="s">
        <v>110</v>
      </c>
      <c r="CK30" s="135"/>
      <c r="CL30" s="117" t="s">
        <v>110</v>
      </c>
      <c r="CQ30" s="135"/>
      <c r="CR30" s="117" t="s">
        <v>110</v>
      </c>
      <c r="CU30" s="135"/>
      <c r="CV30" s="117" t="s">
        <v>110</v>
      </c>
      <c r="CY30" s="135"/>
      <c r="CZ30" s="117" t="s">
        <v>110</v>
      </c>
      <c r="DC30" s="135"/>
      <c r="DD30" s="117" t="s">
        <v>110</v>
      </c>
      <c r="DI30" s="135"/>
      <c r="DJ30" s="117" t="s">
        <v>110</v>
      </c>
      <c r="DM30" s="135"/>
      <c r="DN30" s="117" t="s">
        <v>110</v>
      </c>
      <c r="DS30" s="135"/>
      <c r="DT30" s="117" t="s">
        <v>110</v>
      </c>
    </row>
    <row r="31" spans="2:127" x14ac:dyDescent="0.25">
      <c r="F31" s="135"/>
      <c r="K31" s="135"/>
      <c r="O31" s="135"/>
      <c r="U31" s="135"/>
      <c r="Y31" s="135"/>
      <c r="AE31" s="135"/>
      <c r="AI31" s="135"/>
      <c r="AO31" s="135"/>
      <c r="AS31" s="135"/>
      <c r="AY31" s="135"/>
      <c r="BC31" s="135"/>
      <c r="BG31" s="135"/>
      <c r="BM31" s="135"/>
      <c r="BQ31" s="135"/>
      <c r="BW31" s="135"/>
      <c r="CB31" s="135"/>
      <c r="CG31" s="135"/>
      <c r="CK31" s="135"/>
      <c r="CQ31" s="135"/>
      <c r="CU31" s="135"/>
      <c r="CY31" s="135"/>
      <c r="DC31" s="135"/>
      <c r="DI31" s="135"/>
      <c r="DM31" s="135"/>
      <c r="DS31" s="135"/>
    </row>
  </sheetData>
  <mergeCells count="120">
    <mergeCell ref="C10:C21"/>
    <mergeCell ref="F10:F21"/>
    <mergeCell ref="K10:K21"/>
    <mergeCell ref="O10:O21"/>
    <mergeCell ref="U10:U21"/>
    <mergeCell ref="AO8:AP8"/>
    <mergeCell ref="T3:T6"/>
    <mergeCell ref="K8:L8"/>
    <mergeCell ref="O8:P8"/>
    <mergeCell ref="Y10:Y21"/>
    <mergeCell ref="AE10:AE21"/>
    <mergeCell ref="AI10:AI21"/>
    <mergeCell ref="AO10:AO21"/>
    <mergeCell ref="U8:V8"/>
    <mergeCell ref="Y8:Z8"/>
    <mergeCell ref="AE8:AF8"/>
    <mergeCell ref="AI8:AJ8"/>
    <mergeCell ref="K4:S4"/>
    <mergeCell ref="C8:D8"/>
    <mergeCell ref="F8:G8"/>
    <mergeCell ref="O5:R5"/>
    <mergeCell ref="AN3:AN6"/>
    <mergeCell ref="U3:AC3"/>
    <mergeCell ref="AD3:AD6"/>
    <mergeCell ref="U4:AC4"/>
    <mergeCell ref="U5:X5"/>
    <mergeCell ref="Y5:AB5"/>
    <mergeCell ref="C3:E3"/>
    <mergeCell ref="F3:I3"/>
    <mergeCell ref="J3:J6"/>
    <mergeCell ref="K3:S3"/>
    <mergeCell ref="C4:E4"/>
    <mergeCell ref="F4:I4"/>
    <mergeCell ref="C5:E5"/>
    <mergeCell ref="F5:I5"/>
    <mergeCell ref="K5:N5"/>
    <mergeCell ref="AO5:AR5"/>
    <mergeCell ref="AE3:AM3"/>
    <mergeCell ref="AE4:AM4"/>
    <mergeCell ref="AE5:AH5"/>
    <mergeCell ref="AI5:AL5"/>
    <mergeCell ref="C6:C7"/>
    <mergeCell ref="AO3:AW3"/>
    <mergeCell ref="AX3:AX6"/>
    <mergeCell ref="AO4:AW4"/>
    <mergeCell ref="AS5:AV5"/>
    <mergeCell ref="AS8:AT8"/>
    <mergeCell ref="AS10:AS21"/>
    <mergeCell ref="AY5:BB5"/>
    <mergeCell ref="BC5:BF5"/>
    <mergeCell ref="AY8:AZ8"/>
    <mergeCell ref="BC8:BD8"/>
    <mergeCell ref="BL3:BL6"/>
    <mergeCell ref="AY3:BK3"/>
    <mergeCell ref="AY4:BK4"/>
    <mergeCell ref="BM3:BU3"/>
    <mergeCell ref="BV3:BV6"/>
    <mergeCell ref="BM4:BU4"/>
    <mergeCell ref="BM5:BP5"/>
    <mergeCell ref="BQ5:BT5"/>
    <mergeCell ref="AY10:AY21"/>
    <mergeCell ref="BC10:BC21"/>
    <mergeCell ref="BG5:BJ5"/>
    <mergeCell ref="BG8:BH8"/>
    <mergeCell ref="BG10:BG21"/>
    <mergeCell ref="BM8:BN8"/>
    <mergeCell ref="BQ8:BR8"/>
    <mergeCell ref="BM10:BM21"/>
    <mergeCell ref="BQ10:BQ21"/>
    <mergeCell ref="CA3:CA6"/>
    <mergeCell ref="BW5:BZ5"/>
    <mergeCell ref="BW8:BX8"/>
    <mergeCell ref="BW10:BW21"/>
    <mergeCell ref="BW4:BZ4"/>
    <mergeCell ref="BW3:BZ3"/>
    <mergeCell ref="CB10:CB21"/>
    <mergeCell ref="CG3:CO3"/>
    <mergeCell ref="CP3:CP6"/>
    <mergeCell ref="CG4:CO4"/>
    <mergeCell ref="CG5:CJ5"/>
    <mergeCell ref="CK5:CN5"/>
    <mergeCell ref="CG8:CH8"/>
    <mergeCell ref="CK8:CL8"/>
    <mergeCell ref="CG10:CG21"/>
    <mergeCell ref="CK10:CK21"/>
    <mergeCell ref="CB3:CE3"/>
    <mergeCell ref="CF3:CF6"/>
    <mergeCell ref="CB4:CE4"/>
    <mergeCell ref="CB5:CE5"/>
    <mergeCell ref="CB8:CC8"/>
    <mergeCell ref="DC8:DD8"/>
    <mergeCell ref="DC10:DC21"/>
    <mergeCell ref="CQ3:DG3"/>
    <mergeCell ref="CQ4:DG4"/>
    <mergeCell ref="DI3:DQ3"/>
    <mergeCell ref="DI10:DI21"/>
    <mergeCell ref="DM10:DM21"/>
    <mergeCell ref="CQ8:CR8"/>
    <mergeCell ref="CU8:CV8"/>
    <mergeCell ref="CY8:CZ8"/>
    <mergeCell ref="CQ10:CQ21"/>
    <mergeCell ref="CU10:CU21"/>
    <mergeCell ref="CY10:CY21"/>
    <mergeCell ref="DH3:DH6"/>
    <mergeCell ref="CQ5:CT5"/>
    <mergeCell ref="CU5:CX5"/>
    <mergeCell ref="CY5:DB5"/>
    <mergeCell ref="DC5:DF5"/>
    <mergeCell ref="DS10:DS21"/>
    <mergeCell ref="DS3:DV3"/>
    <mergeCell ref="DW3:DW6"/>
    <mergeCell ref="DS4:DV4"/>
    <mergeCell ref="DS5:DV5"/>
    <mergeCell ref="DS8:DT8"/>
    <mergeCell ref="DR3:DR6"/>
    <mergeCell ref="DI4:DQ4"/>
    <mergeCell ref="DI5:DL5"/>
    <mergeCell ref="DM5:DP5"/>
    <mergeCell ref="DI8:DJ8"/>
    <mergeCell ref="DM8:DN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Lopes Silva</dc:creator>
  <cp:lastModifiedBy>junio.rodrigues</cp:lastModifiedBy>
  <dcterms:created xsi:type="dcterms:W3CDTF">2013-05-17T16:00:40Z</dcterms:created>
  <dcterms:modified xsi:type="dcterms:W3CDTF">2020-12-15T23:45:02Z</dcterms:modified>
</cp:coreProperties>
</file>